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4755" activeTab="0"/>
  </bookViews>
  <sheets>
    <sheet name="Form C" sheetId="1" r:id="rId1"/>
  </sheets>
  <externalReferences>
    <externalReference r:id="rId4"/>
  </externalReferences>
  <definedNames>
    <definedName name="Footnote">'[1]Footnote'!$A$4:$C$19</definedName>
    <definedName name="_xlnm.Print_Area" localSheetId="0">'Form C'!$A$1:$G$62</definedName>
  </definedNames>
  <calcPr fullCalcOnLoad="1"/>
</workbook>
</file>

<file path=xl/sharedStrings.xml><?xml version="1.0" encoding="utf-8"?>
<sst xmlns="http://schemas.openxmlformats.org/spreadsheetml/2006/main" count="74" uniqueCount="73">
  <si>
    <t>Form C</t>
  </si>
  <si>
    <t>Non-CX Financial Plan</t>
  </si>
  <si>
    <t>Fund Name:                Public Health</t>
  </si>
  <si>
    <t>Fund Number:            000001800</t>
  </si>
  <si>
    <t xml:space="preserve">Quarter:   First 2004 </t>
  </si>
  <si>
    <t>Prepared by:               Mark Leaf</t>
  </si>
  <si>
    <t xml:space="preserve">Date Prepared:                   4/15/04 </t>
  </si>
  <si>
    <t>Category</t>
  </si>
  <si>
    <t xml:space="preserve">2003 Actual </t>
  </si>
  <si>
    <t>2004 Adopted</t>
  </si>
  <si>
    <t xml:space="preserve">2004 Revised  </t>
  </si>
  <si>
    <t>2004 Estimated</t>
  </si>
  <si>
    <t>Estimated-Adopted Change</t>
  </si>
  <si>
    <t>Explanation of Change</t>
  </si>
  <si>
    <t xml:space="preserve">Beginning Fund Balance </t>
  </si>
  <si>
    <t>Revenues</t>
  </si>
  <si>
    <t xml:space="preserve">  *  Licences &amp; Permits</t>
  </si>
  <si>
    <t xml:space="preserve">  *  Federal Grants - Direct</t>
  </si>
  <si>
    <t xml:space="preserve">  *  Federal Grants - Indirect</t>
  </si>
  <si>
    <t>Revenue estimates are based on the accummulated divisional</t>
  </si>
  <si>
    <t xml:space="preserve">  *  State Grants</t>
  </si>
  <si>
    <t>projections based on the February ARMS reports.</t>
  </si>
  <si>
    <t xml:space="preserve">  *  State Entitlements</t>
  </si>
  <si>
    <t xml:space="preserve">  *  Intergovernmental Payments</t>
  </si>
  <si>
    <t xml:space="preserve">  *  Charges for Services</t>
  </si>
  <si>
    <t xml:space="preserve">  *  Miscellaneous Revenue</t>
  </si>
  <si>
    <t xml:space="preserve">  *  Non-Revenue Receipts</t>
  </si>
  <si>
    <t xml:space="preserve">  *  Other Financing Sources</t>
  </si>
  <si>
    <t xml:space="preserve">  *  Children Family Set Aside</t>
  </si>
  <si>
    <t>Ordinance to return $33,313 to the CX Set-Aside fund</t>
  </si>
  <si>
    <t xml:space="preserve">  *  CX Transfer</t>
  </si>
  <si>
    <t>Total Revenues</t>
  </si>
  <si>
    <t>Expenditures</t>
  </si>
  <si>
    <t xml:space="preserve">  *  Salaries &amp; Wages</t>
  </si>
  <si>
    <t xml:space="preserve">  *  Personal Benefits</t>
  </si>
  <si>
    <t xml:space="preserve">  *  Supplies</t>
  </si>
  <si>
    <t xml:space="preserve">  *  Services &amp; Other Charges</t>
  </si>
  <si>
    <t xml:space="preserve">  *  Intragovernmental Services</t>
  </si>
  <si>
    <t>Expenditure estimates are based on the accummulated divisional</t>
  </si>
  <si>
    <t xml:space="preserve">  *  Capital Outlay</t>
  </si>
  <si>
    <t xml:space="preserve">  *  Debt Services</t>
  </si>
  <si>
    <t xml:space="preserve">  *  Intra County Contributions</t>
  </si>
  <si>
    <t xml:space="preserve">  *  Contingencies &amp; Contras</t>
  </si>
  <si>
    <t xml:space="preserve">  *  Risk Abatement</t>
  </si>
  <si>
    <t xml:space="preserve">  *  HIPAA Compliance</t>
  </si>
  <si>
    <t xml:space="preserve">  *  Encumbrance Carryover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</si>
  <si>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</si>
  <si>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</si>
  <si>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</si>
  <si>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</si>
  <si>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</si>
  <si>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</si>
  <si>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 xml:space="preserve">  *  Reserve for Encumbrances</t>
  </si>
  <si>
    <t xml:space="preserve">  *  Designated for Reappropriation</t>
  </si>
  <si>
    <t xml:space="preserve">  *  EMS Donation Reserve</t>
  </si>
  <si>
    <t xml:space="preserve">  *  Managed Care Reserve</t>
  </si>
  <si>
    <t xml:space="preserve">  *  Inventory Reserve</t>
  </si>
  <si>
    <t>Total Designations and Reserves</t>
  </si>
  <si>
    <t>Ending Undesignated Fund Balance</t>
  </si>
  <si>
    <t>Target Fund Balance</t>
  </si>
  <si>
    <t>Financial Plan Notes:</t>
  </si>
  <si>
    <t>1.  2003 Actuals are from the 14th month ARMS</t>
  </si>
  <si>
    <t>2.  The Public Health Fund has historically had a target fund balance of $1,000,000</t>
  </si>
  <si>
    <t>3. CX is budgeted at 98% in the Public Health Fund with 2% held centrally.</t>
  </si>
  <si>
    <t>4.  Under expenditure obligation of $239,177) is cpatured in the contra expenditure total</t>
  </si>
  <si>
    <t>5.  1st quarter projections are based on February ARMS analysis by each division accummulated up.</t>
  </si>
  <si>
    <t>6.  Contingency Reserve is raised by $871,935 for the 2nd quarter Omnibus Ordinance which recognizes the City Council action to the adopted budget.</t>
  </si>
  <si>
    <t xml:space="preserve">  * Reappropriation</t>
  </si>
  <si>
    <t xml:space="preserve">Reappropriation of 03 funding. </t>
  </si>
  <si>
    <t xml:space="preserve"> </t>
  </si>
  <si>
    <t>$871,935 of Seattle GF and $199,967 of DCHS transfer shown in estimated column pending 2Q omnibus</t>
  </si>
  <si>
    <t>$871,935 and $122,792 respectively shown in estimated column pending 2Q omnibus;</t>
  </si>
  <si>
    <t>$77,175 inc based on 2Q omni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</si>
</sst>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7" fontId="4" fillId="0" borderId="0" xfId="21" applyFont="1" applyBorder="1" applyAlignment="1">
      <alignment horizontal="centerContinuous" wrapText="1"/>
      <protection/>
    </xf>
    <xf numFmtId="37" fontId="5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4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6" fillId="0" borderId="0" xfId="21" applyFont="1" applyBorder="1" applyAlignment="1">
      <alignment horizontal="left"/>
      <protection/>
    </xf>
    <xf numFmtId="37" fontId="7" fillId="0" borderId="1" xfId="21" applyFont="1" applyBorder="1" applyAlignment="1">
      <alignment horizontal="left" wrapText="1"/>
      <protection/>
    </xf>
    <xf numFmtId="37" fontId="8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9" fillId="0" borderId="0" xfId="21" applyFont="1" applyBorder="1" applyAlignment="1">
      <alignment horizontal="centerContinuous" wrapText="1"/>
      <protection/>
    </xf>
    <xf numFmtId="37" fontId="6" fillId="2" borderId="2" xfId="21" applyFont="1" applyFill="1" applyBorder="1" applyAlignment="1" applyProtection="1">
      <alignment horizontal="left" wrapText="1"/>
      <protection/>
    </xf>
    <xf numFmtId="37" fontId="6" fillId="2" borderId="3" xfId="21" applyFont="1" applyFill="1" applyBorder="1" applyAlignment="1">
      <alignment horizontal="center" wrapText="1"/>
      <protection/>
    </xf>
    <xf numFmtId="37" fontId="6" fillId="2" borderId="4" xfId="21" applyFont="1" applyFill="1" applyBorder="1" applyAlignment="1">
      <alignment horizontal="center" wrapText="1"/>
      <protection/>
    </xf>
    <xf numFmtId="37" fontId="6" fillId="2" borderId="5" xfId="21" applyFont="1" applyFill="1" applyBorder="1" applyAlignment="1">
      <alignment horizontal="center" wrapText="1"/>
      <protection/>
    </xf>
    <xf numFmtId="37" fontId="6" fillId="2" borderId="6" xfId="21" applyFont="1" applyFill="1" applyBorder="1" applyAlignment="1">
      <alignment horizontal="center" wrapText="1"/>
      <protection/>
    </xf>
    <xf numFmtId="37" fontId="6" fillId="2" borderId="7" xfId="21" applyFont="1" applyFill="1" applyBorder="1" applyAlignment="1">
      <alignment horizontal="center" wrapText="1"/>
      <protection/>
    </xf>
    <xf numFmtId="37" fontId="6" fillId="2" borderId="2" xfId="21" applyFont="1" applyFill="1" applyBorder="1" applyAlignment="1">
      <alignment horizontal="center" wrapText="1"/>
      <protection/>
    </xf>
    <xf numFmtId="37" fontId="6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6" fillId="0" borderId="2" xfId="21" applyFont="1" applyFill="1" applyBorder="1" applyAlignment="1">
      <alignment horizontal="left"/>
      <protection/>
    </xf>
    <xf numFmtId="164" fontId="6" fillId="0" borderId="2" xfId="15" applyNumberFormat="1" applyFont="1" applyFill="1" applyBorder="1" applyAlignment="1">
      <alignment/>
    </xf>
    <xf numFmtId="164" fontId="6" fillId="0" borderId="4" xfId="15" applyNumberFormat="1" applyFont="1" applyFill="1" applyBorder="1" applyAlignment="1">
      <alignment/>
    </xf>
    <xf numFmtId="164" fontId="6" fillId="0" borderId="8" xfId="15" applyNumberFormat="1" applyFont="1" applyFill="1" applyBorder="1" applyAlignment="1">
      <alignment/>
    </xf>
    <xf numFmtId="164" fontId="6" fillId="0" borderId="9" xfId="15" applyNumberFormat="1" applyFont="1" applyBorder="1" applyAlignment="1">
      <alignment/>
    </xf>
    <xf numFmtId="164" fontId="6" fillId="0" borderId="0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0" fontId="6" fillId="0" borderId="0" xfId="0" applyFont="1" applyAlignment="1">
      <alignment/>
    </xf>
    <xf numFmtId="37" fontId="6" fillId="0" borderId="10" xfId="21" applyFont="1" applyFill="1" applyBorder="1" applyAlignment="1">
      <alignment horizontal="left"/>
      <protection/>
    </xf>
    <xf numFmtId="164" fontId="3" fillId="0" borderId="10" xfId="15" applyNumberFormat="1" applyFont="1" applyFill="1" applyBorder="1" applyAlignment="1">
      <alignment/>
    </xf>
    <xf numFmtId="164" fontId="3" fillId="0" borderId="11" xfId="15" applyNumberFormat="1" applyFont="1" applyFill="1" applyBorder="1" applyAlignment="1">
      <alignment/>
    </xf>
    <xf numFmtId="164" fontId="3" fillId="0" borderId="12" xfId="15" applyNumberFormat="1" applyFont="1" applyBorder="1" applyAlignment="1">
      <alignment/>
    </xf>
    <xf numFmtId="164" fontId="3" fillId="0" borderId="13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10" xfId="21" applyFont="1" applyFill="1" applyBorder="1" applyAlignment="1">
      <alignment horizontal="left"/>
      <protection/>
    </xf>
    <xf numFmtId="43" fontId="3" fillId="0" borderId="11" xfId="15" applyNumberFormat="1" applyFont="1" applyFill="1" applyBorder="1" applyAlignment="1">
      <alignment/>
    </xf>
    <xf numFmtId="164" fontId="3" fillId="0" borderId="14" xfId="15" applyNumberFormat="1" applyFont="1" applyBorder="1" applyAlignment="1">
      <alignment/>
    </xf>
    <xf numFmtId="164" fontId="3" fillId="0" borderId="10" xfId="15" applyNumberFormat="1" applyFont="1" applyBorder="1" applyAlignment="1">
      <alignment/>
    </xf>
    <xf numFmtId="164" fontId="10" fillId="0" borderId="10" xfId="15" applyNumberFormat="1" applyFont="1" applyBorder="1" applyAlignment="1">
      <alignment wrapText="1"/>
    </xf>
    <xf numFmtId="164" fontId="3" fillId="0" borderId="11" xfId="15" applyNumberFormat="1" applyFont="1" applyFill="1" applyBorder="1" applyAlignment="1">
      <alignment horizontal="center"/>
    </xf>
    <xf numFmtId="37" fontId="6" fillId="0" borderId="15" xfId="21" applyFont="1" applyFill="1" applyBorder="1" applyAlignment="1">
      <alignment horizontal="left"/>
      <protection/>
    </xf>
    <xf numFmtId="164" fontId="6" fillId="0" borderId="15" xfId="15" applyNumberFormat="1" applyFont="1" applyFill="1" applyBorder="1" applyAlignment="1">
      <alignment/>
    </xf>
    <xf numFmtId="164" fontId="6" fillId="0" borderId="15" xfId="15" applyNumberFormat="1" applyFont="1" applyBorder="1" applyAlignment="1">
      <alignment/>
    </xf>
    <xf numFmtId="37" fontId="6" fillId="0" borderId="2" xfId="21" applyFont="1" applyFill="1" applyBorder="1" applyAlignment="1">
      <alignment horizontal="left"/>
      <protection/>
    </xf>
    <xf numFmtId="164" fontId="10" fillId="3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>
      <alignment/>
    </xf>
    <xf numFmtId="164" fontId="3" fillId="3" borderId="4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/>
    </xf>
    <xf numFmtId="37" fontId="6" fillId="0" borderId="10" xfId="21" applyFont="1" applyFill="1" applyBorder="1" applyAlignment="1">
      <alignment horizontal="left"/>
      <protection/>
    </xf>
    <xf numFmtId="164" fontId="10" fillId="0" borderId="10" xfId="15" applyNumberFormat="1" applyFont="1" applyFill="1" applyBorder="1" applyAlignment="1" quotePrefix="1">
      <alignment/>
    </xf>
    <xf numFmtId="164" fontId="11" fillId="0" borderId="10" xfId="15" applyNumberFormat="1" applyFont="1" applyFill="1" applyBorder="1" applyAlignment="1" quotePrefix="1">
      <alignment/>
    </xf>
    <xf numFmtId="164" fontId="3" fillId="0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 quotePrefix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12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10" xfId="15" applyNumberFormat="1" applyFont="1" applyFill="1" applyBorder="1" applyAlignment="1">
      <alignment/>
    </xf>
    <xf numFmtId="37" fontId="12" fillId="0" borderId="10" xfId="21" applyFont="1" applyFill="1" applyBorder="1" applyAlignment="1">
      <alignment horizontal="left"/>
      <protection/>
    </xf>
    <xf numFmtId="164" fontId="6" fillId="0" borderId="10" xfId="15" applyNumberFormat="1" applyFont="1" applyFill="1" applyBorder="1" applyAlignment="1">
      <alignment/>
    </xf>
    <xf numFmtId="164" fontId="6" fillId="0" borderId="11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37" fontId="6" fillId="0" borderId="16" xfId="21" applyFont="1" applyFill="1" applyBorder="1" applyAlignment="1" quotePrefix="1">
      <alignment horizontal="left"/>
      <protection/>
    </xf>
    <xf numFmtId="164" fontId="3" fillId="0" borderId="16" xfId="15" applyNumberFormat="1" applyFont="1" applyFill="1" applyBorder="1" applyAlignment="1">
      <alignment/>
    </xf>
    <xf numFmtId="164" fontId="3" fillId="0" borderId="17" xfId="15" applyNumberFormat="1" applyFont="1" applyFill="1" applyBorder="1" applyAlignment="1">
      <alignment/>
    </xf>
    <xf numFmtId="164" fontId="3" fillId="0" borderId="18" xfId="15" applyNumberFormat="1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37" fontId="7" fillId="0" borderId="0" xfId="21" applyFont="1" applyAlignment="1">
      <alignment horizontal="left"/>
      <protection/>
    </xf>
    <xf numFmtId="37" fontId="11" fillId="0" borderId="0" xfId="21" applyFont="1" applyBorder="1">
      <alignment/>
      <protection/>
    </xf>
    <xf numFmtId="37" fontId="7" fillId="0" borderId="0" xfId="21" applyFont="1" applyBorder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7" fontId="7" fillId="0" borderId="0" xfId="21" applyFont="1" applyBorder="1" applyAlignment="1" quotePrefix="1">
      <alignment horizontal="left"/>
      <protection/>
    </xf>
    <xf numFmtId="37" fontId="11" fillId="0" borderId="0" xfId="21" applyFont="1" applyBorder="1" applyAlignment="1">
      <alignment horizontal="left"/>
      <protection/>
    </xf>
    <xf numFmtId="0" fontId="7" fillId="0" borderId="0" xfId="0" applyFont="1" applyBorder="1" applyAlignment="1" quotePrefix="1">
      <alignment horizontal="left"/>
    </xf>
    <xf numFmtId="37" fontId="7" fillId="0" borderId="0" xfId="21" applyFont="1" applyBorder="1">
      <alignment/>
      <protection/>
    </xf>
    <xf numFmtId="37" fontId="6" fillId="0" borderId="0" xfId="21" applyFont="1" applyBorder="1">
      <alignment/>
      <protection/>
    </xf>
    <xf numFmtId="37" fontId="3" fillId="0" borderId="0" xfId="21" applyFont="1" applyBorder="1">
      <alignment/>
      <protection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164" fontId="7" fillId="0" borderId="15" xfId="15" applyNumberFormat="1" applyFont="1" applyBorder="1" applyAlignment="1">
      <alignment wrapText="1"/>
    </xf>
    <xf numFmtId="164" fontId="10" fillId="0" borderId="12" xfId="15" applyNumberFormat="1" applyFont="1" applyBorder="1" applyAlignment="1">
      <alignment wrapText="1"/>
    </xf>
    <xf numFmtId="164" fontId="7" fillId="0" borderId="2" xfId="15" applyNumberFormat="1" applyFont="1" applyBorder="1" applyAlignment="1">
      <alignment wrapText="1"/>
    </xf>
    <xf numFmtId="164" fontId="11" fillId="0" borderId="12" xfId="15" applyNumberFormat="1" applyFont="1" applyBorder="1" applyAlignment="1">
      <alignment wrapText="1"/>
    </xf>
    <xf numFmtId="164" fontId="10" fillId="0" borderId="15" xfId="15" applyNumberFormat="1" applyFont="1" applyBorder="1" applyAlignment="1">
      <alignment wrapText="1"/>
    </xf>
    <xf numFmtId="164" fontId="10" fillId="0" borderId="2" xfId="15" applyNumberFormat="1" applyFont="1" applyBorder="1" applyAlignment="1">
      <alignment wrapText="1"/>
    </xf>
    <xf numFmtId="164" fontId="11" fillId="0" borderId="11" xfId="15" applyNumberFormat="1" applyFont="1" applyBorder="1" applyAlignment="1">
      <alignment wrapText="1"/>
    </xf>
    <xf numFmtId="164" fontId="11" fillId="0" borderId="2" xfId="15" applyNumberFormat="1" applyFont="1" applyBorder="1" applyAlignment="1">
      <alignment wrapText="1"/>
    </xf>
    <xf numFmtId="164" fontId="11" fillId="0" borderId="10" xfId="15" applyNumberFormat="1" applyFont="1" applyFill="1" applyBorder="1" applyAlignment="1">
      <alignment wrapText="1"/>
    </xf>
    <xf numFmtId="164" fontId="7" fillId="0" borderId="10" xfId="15" applyNumberFormat="1" applyFont="1" applyFill="1" applyBorder="1" applyAlignment="1">
      <alignment wrapText="1"/>
    </xf>
    <xf numFmtId="164" fontId="11" fillId="0" borderId="10" xfId="15" applyNumberFormat="1" applyFont="1" applyBorder="1" applyAlignment="1">
      <alignment wrapText="1"/>
    </xf>
    <xf numFmtId="164" fontId="11" fillId="0" borderId="19" xfId="15" applyNumberFormat="1" applyFont="1" applyBorder="1" applyAlignment="1">
      <alignment horizontal="right" wrapText="1"/>
    </xf>
    <xf numFmtId="37" fontId="11" fillId="0" borderId="0" xfId="21" applyFont="1" applyBorder="1" applyAlignment="1">
      <alignment wrapText="1"/>
      <protection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37" fontId="5" fillId="0" borderId="0" xfId="21" applyFont="1" applyBorder="1" applyAlignment="1">
      <alignment horizontal="center" wrapText="1"/>
      <protection/>
    </xf>
    <xf numFmtId="164" fontId="3" fillId="0" borderId="14" xfId="15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8"/>
  <sheetViews>
    <sheetView tabSelected="1" zoomScale="75" zoomScaleNormal="75" workbookViewId="0" topLeftCell="A1">
      <selection activeCell="F37" sqref="F37"/>
    </sheetView>
  </sheetViews>
  <sheetFormatPr defaultColWidth="9.140625" defaultRowHeight="12.75"/>
  <cols>
    <col min="1" max="1" width="43.7109375" style="95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102" customWidth="1"/>
    <col min="8" max="8" width="8.8515625" style="7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21" t="s">
        <v>1</v>
      </c>
      <c r="B2" s="121"/>
      <c r="C2" s="121"/>
      <c r="D2" s="121"/>
      <c r="E2" s="121"/>
      <c r="F2" s="121"/>
      <c r="G2" s="121"/>
      <c r="H2" s="6"/>
    </row>
    <row r="3" spans="1:8" s="7" customFormat="1" ht="19.5" customHeight="1">
      <c r="A3" s="8" t="s">
        <v>2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3</v>
      </c>
      <c r="B4" s="10"/>
      <c r="C4" s="10"/>
      <c r="D4" s="10"/>
      <c r="E4" s="10"/>
      <c r="F4" s="10"/>
      <c r="G4" s="11" t="s">
        <v>4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5</v>
      </c>
      <c r="B5" s="10"/>
      <c r="C5" s="10"/>
      <c r="D5" s="10"/>
      <c r="E5" s="10"/>
      <c r="F5" s="15"/>
      <c r="G5" s="11" t="s">
        <v>6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7</v>
      </c>
      <c r="B7" s="21" t="s">
        <v>8</v>
      </c>
      <c r="C7" s="22" t="s">
        <v>9</v>
      </c>
      <c r="D7" s="23" t="s">
        <v>10</v>
      </c>
      <c r="E7" s="24" t="s">
        <v>11</v>
      </c>
      <c r="F7" s="25" t="s">
        <v>12</v>
      </c>
      <c r="G7" s="26" t="s">
        <v>13</v>
      </c>
      <c r="H7" s="27"/>
    </row>
    <row r="8" spans="1:9" s="36" customFormat="1" ht="15.75">
      <c r="A8" s="29" t="s">
        <v>14</v>
      </c>
      <c r="B8" s="30">
        <v>10281061</v>
      </c>
      <c r="C8" s="31">
        <v>9805817</v>
      </c>
      <c r="D8" s="31">
        <f>B44</f>
        <v>8947378</v>
      </c>
      <c r="E8" s="32">
        <f>B44</f>
        <v>8947378</v>
      </c>
      <c r="F8" s="33"/>
      <c r="G8" s="103"/>
      <c r="H8" s="34"/>
      <c r="I8" s="35"/>
    </row>
    <row r="9" spans="1:9" s="44" customFormat="1" ht="15.75">
      <c r="A9" s="37" t="s">
        <v>15</v>
      </c>
      <c r="B9" s="38"/>
      <c r="C9" s="39"/>
      <c r="D9" s="39"/>
      <c r="E9" s="40"/>
      <c r="F9" s="41"/>
      <c r="G9" s="104"/>
      <c r="H9" s="42"/>
      <c r="I9" s="43"/>
    </row>
    <row r="10" spans="1:9" s="44" customFormat="1" ht="15.75">
      <c r="A10" s="45" t="s">
        <v>16</v>
      </c>
      <c r="B10" s="38">
        <v>9559024</v>
      </c>
      <c r="C10" s="39">
        <v>9333361</v>
      </c>
      <c r="D10" s="39">
        <v>9333361</v>
      </c>
      <c r="E10" s="46">
        <f>(166411403-$E$20-$E$21)*(D10/(SUM($D$10:$D$18)))+500000</f>
        <v>9282526.676295722</v>
      </c>
      <c r="F10" s="47">
        <f>+E10-C10</f>
        <v>-50834.3237042781</v>
      </c>
      <c r="G10" s="49"/>
      <c r="H10" s="42"/>
      <c r="I10" s="43"/>
    </row>
    <row r="11" spans="1:9" s="44" customFormat="1" ht="15.75">
      <c r="A11" s="45" t="s">
        <v>17</v>
      </c>
      <c r="B11" s="38">
        <v>14506493</v>
      </c>
      <c r="C11" s="39">
        <v>15446751</v>
      </c>
      <c r="D11" s="39">
        <v>15446751</v>
      </c>
      <c r="E11" s="39">
        <f aca="true" t="shared" si="0" ref="E11:E18">(166411403-$E$20-$E$21)*(D11/(SUM($D$10:$D$18)))</f>
        <v>14535117.91942877</v>
      </c>
      <c r="F11" s="47">
        <f aca="true" t="shared" si="1" ref="F11:F21">+E11-C11</f>
        <v>-911633.0805712305</v>
      </c>
      <c r="G11" s="49"/>
      <c r="H11" s="42"/>
      <c r="I11" s="43"/>
    </row>
    <row r="12" spans="1:9" s="44" customFormat="1" ht="15.75">
      <c r="A12" s="45" t="s">
        <v>18</v>
      </c>
      <c r="B12" s="38">
        <v>34811558</v>
      </c>
      <c r="C12" s="39">
        <v>37706458</v>
      </c>
      <c r="D12" s="39">
        <v>37706458</v>
      </c>
      <c r="E12" s="46">
        <f>(166411403-$E$20-$E$21)*(D12/(SUM($D$10:$D$18)))+500000</f>
        <v>35981106.2438948</v>
      </c>
      <c r="F12" s="47">
        <f t="shared" si="1"/>
        <v>-1725351.7561051995</v>
      </c>
      <c r="G12" s="49" t="s">
        <v>19</v>
      </c>
      <c r="H12" s="42"/>
      <c r="I12" s="43"/>
    </row>
    <row r="13" spans="1:9" s="44" customFormat="1" ht="15.75">
      <c r="A13" s="45" t="s">
        <v>20</v>
      </c>
      <c r="B13" s="38">
        <v>18406905</v>
      </c>
      <c r="C13" s="39">
        <v>19134196</v>
      </c>
      <c r="D13" s="39">
        <v>19134196</v>
      </c>
      <c r="E13" s="39">
        <f t="shared" si="0"/>
        <v>18004938.07101974</v>
      </c>
      <c r="F13" s="47">
        <f t="shared" si="1"/>
        <v>-1129257.928980261</v>
      </c>
      <c r="G13" s="49" t="s">
        <v>21</v>
      </c>
      <c r="H13" s="42"/>
      <c r="I13" s="43"/>
    </row>
    <row r="14" spans="1:9" s="44" customFormat="1" ht="15.75">
      <c r="A14" s="45" t="s">
        <v>22</v>
      </c>
      <c r="B14" s="38">
        <v>9685764</v>
      </c>
      <c r="C14" s="39">
        <v>9562747</v>
      </c>
      <c r="D14" s="39">
        <v>9562747</v>
      </c>
      <c r="E14" s="39">
        <f t="shared" si="0"/>
        <v>8998374.821906801</v>
      </c>
      <c r="F14" s="47">
        <f t="shared" si="1"/>
        <v>-564372.1780931987</v>
      </c>
      <c r="G14" s="49"/>
      <c r="H14" s="42"/>
      <c r="I14" s="43"/>
    </row>
    <row r="15" spans="1:9" s="44" customFormat="1" ht="23.25">
      <c r="A15" s="45" t="s">
        <v>23</v>
      </c>
      <c r="B15" s="38">
        <v>44870416</v>
      </c>
      <c r="C15" s="39">
        <v>47397925</v>
      </c>
      <c r="D15" s="39">
        <v>47397925</v>
      </c>
      <c r="E15" s="46">
        <f>(166411403-$E$20-$E$21)*(D15/(SUM($D$10:$D$18)))+1000000+871935+199967</f>
        <v>46672506.296090536</v>
      </c>
      <c r="F15" s="47">
        <f t="shared" si="1"/>
        <v>-725418.7039094642</v>
      </c>
      <c r="G15" s="49" t="s">
        <v>70</v>
      </c>
      <c r="H15" s="42"/>
      <c r="I15" s="43"/>
    </row>
    <row r="16" spans="1:9" s="44" customFormat="1" ht="15.75">
      <c r="A16" s="45" t="s">
        <v>24</v>
      </c>
      <c r="B16" s="38">
        <v>30269370</v>
      </c>
      <c r="C16" s="39">
        <v>11727091</v>
      </c>
      <c r="D16" s="39">
        <v>11727091</v>
      </c>
      <c r="E16" s="46">
        <f>(166411403-$E$20-$E$21)*(D16/(SUM($D$10:$D$18)))+500000</f>
        <v>11534984.025888152</v>
      </c>
      <c r="F16" s="47">
        <f t="shared" si="1"/>
        <v>-192106.97411184758</v>
      </c>
      <c r="G16" s="49"/>
      <c r="H16" s="42"/>
      <c r="I16" s="43"/>
    </row>
    <row r="17" spans="1:9" s="44" customFormat="1" ht="15.75">
      <c r="A17" s="45" t="s">
        <v>25</v>
      </c>
      <c r="B17" s="38">
        <v>1843355</v>
      </c>
      <c r="C17" s="39">
        <v>3742511</v>
      </c>
      <c r="D17" s="39">
        <v>3742511</v>
      </c>
      <c r="E17" s="39">
        <f t="shared" si="0"/>
        <v>3521636.2780599804</v>
      </c>
      <c r="F17" s="47">
        <f t="shared" si="1"/>
        <v>-220874.72194001963</v>
      </c>
      <c r="G17" s="49"/>
      <c r="H17" s="42"/>
      <c r="I17" s="43"/>
    </row>
    <row r="18" spans="1:9" s="44" customFormat="1" ht="15.75">
      <c r="A18" s="45" t="s">
        <v>26</v>
      </c>
      <c r="B18" s="38"/>
      <c r="C18" s="39">
        <v>5628224</v>
      </c>
      <c r="D18" s="39">
        <v>5628224</v>
      </c>
      <c r="E18" s="39">
        <f t="shared" si="0"/>
        <v>5296058.667415502</v>
      </c>
      <c r="F18" s="47">
        <f t="shared" si="1"/>
        <v>-332165.33258449845</v>
      </c>
      <c r="G18" s="49" t="s">
        <v>69</v>
      </c>
      <c r="H18" s="42"/>
      <c r="I18" s="43"/>
    </row>
    <row r="19" spans="1:9" s="44" customFormat="1" ht="15.75">
      <c r="A19" s="45" t="s">
        <v>27</v>
      </c>
      <c r="B19" s="38">
        <v>15693193</v>
      </c>
      <c r="C19" s="39"/>
      <c r="D19" s="39"/>
      <c r="E19" s="39"/>
      <c r="F19" s="47">
        <f t="shared" si="1"/>
        <v>0</v>
      </c>
      <c r="G19" s="49"/>
      <c r="H19" s="42"/>
      <c r="I19" s="43"/>
    </row>
    <row r="20" spans="1:9" s="44" customFormat="1" ht="15.75">
      <c r="A20" s="45" t="s">
        <v>28</v>
      </c>
      <c r="B20" s="38"/>
      <c r="C20" s="39">
        <v>3767894</v>
      </c>
      <c r="D20" s="39">
        <v>3767894</v>
      </c>
      <c r="E20" s="39">
        <f>3767894-33313</f>
        <v>3734581</v>
      </c>
      <c r="F20" s="47">
        <f t="shared" si="1"/>
        <v>-33313</v>
      </c>
      <c r="G20" s="49" t="s">
        <v>29</v>
      </c>
      <c r="H20" s="42"/>
      <c r="I20" s="43"/>
    </row>
    <row r="21" spans="1:9" s="44" customFormat="1" ht="15.75">
      <c r="A21" s="45" t="s">
        <v>30</v>
      </c>
      <c r="B21" s="38"/>
      <c r="C21" s="39">
        <v>12421475</v>
      </c>
      <c r="D21" s="39">
        <v>12421475</v>
      </c>
      <c r="E21" s="39">
        <v>12421475</v>
      </c>
      <c r="F21" s="47">
        <f t="shared" si="1"/>
        <v>0</v>
      </c>
      <c r="G21" s="49"/>
      <c r="H21" s="42"/>
      <c r="I21" s="43"/>
    </row>
    <row r="22" spans="1:9" s="44" customFormat="1" ht="15.75">
      <c r="A22" s="45"/>
      <c r="B22" s="38"/>
      <c r="C22" s="39"/>
      <c r="D22" s="39"/>
      <c r="E22" s="39"/>
      <c r="F22" s="47">
        <f>+E22-C22</f>
        <v>0</v>
      </c>
      <c r="G22" s="49"/>
      <c r="H22" s="42"/>
      <c r="I22" s="43"/>
    </row>
    <row r="23" spans="1:9" s="36" customFormat="1" ht="15.75">
      <c r="A23" s="29" t="s">
        <v>31</v>
      </c>
      <c r="B23" s="30">
        <f>SUM(B9:B22)</f>
        <v>179646078</v>
      </c>
      <c r="C23" s="30">
        <f>SUM(C10:C22)</f>
        <v>175868633</v>
      </c>
      <c r="D23" s="30">
        <f>SUM(D10:D22)</f>
        <v>175868633</v>
      </c>
      <c r="E23" s="30">
        <f>SUM(E10:E22)</f>
        <v>169983305</v>
      </c>
      <c r="F23" s="30">
        <f>SUM(F10:F22)</f>
        <v>-5885327.999999998</v>
      </c>
      <c r="G23" s="105"/>
      <c r="H23" s="34"/>
      <c r="I23" s="35"/>
    </row>
    <row r="24" spans="1:9" s="44" customFormat="1" ht="15.75">
      <c r="A24" s="37" t="s">
        <v>32</v>
      </c>
      <c r="B24" s="38"/>
      <c r="C24" s="39"/>
      <c r="D24" s="39"/>
      <c r="E24" s="48"/>
      <c r="F24" s="47"/>
      <c r="G24" s="106"/>
      <c r="H24" s="42"/>
      <c r="I24" s="43"/>
    </row>
    <row r="25" spans="1:9" s="44" customFormat="1" ht="23.25">
      <c r="A25" s="45" t="s">
        <v>33</v>
      </c>
      <c r="B25" s="38">
        <v>-77637697</v>
      </c>
      <c r="C25" s="39">
        <v>-72164407</v>
      </c>
      <c r="D25" s="39">
        <v>-72164407</v>
      </c>
      <c r="E25" s="39">
        <f>(-174375029-$E$34-$E$35-$E$36)*(D25/(SUM($D$25:$D$32)))+-871935</f>
        <v>-71872323.16312592</v>
      </c>
      <c r="F25" s="47">
        <f>+E25-C25</f>
        <v>292083.8368740827</v>
      </c>
      <c r="G25" s="49" t="s">
        <v>71</v>
      </c>
      <c r="H25" s="42"/>
      <c r="I25" s="43"/>
    </row>
    <row r="26" spans="1:9" s="44" customFormat="1" ht="15.75">
      <c r="A26" s="45" t="s">
        <v>34</v>
      </c>
      <c r="B26" s="38">
        <v>-22574915</v>
      </c>
      <c r="C26" s="39">
        <v>-22577172</v>
      </c>
      <c r="D26" s="39">
        <v>-22577172</v>
      </c>
      <c r="E26" s="39">
        <f aca="true" t="shared" si="2" ref="E26:E32">(-174375029-$E$34-$E$35-$E$36)*(D26/(SUM($D$25:$D$32)))</f>
        <v>-22213000.04066628</v>
      </c>
      <c r="F26" s="47">
        <f aca="true" t="shared" si="3" ref="F26:F37">+E26-C26</f>
        <v>364171.95933372155</v>
      </c>
      <c r="G26" s="49"/>
      <c r="H26" s="42"/>
      <c r="I26" s="43"/>
    </row>
    <row r="27" spans="1:9" s="44" customFormat="1" ht="15.75">
      <c r="A27" s="45" t="s">
        <v>35</v>
      </c>
      <c r="B27" s="38">
        <v>-18077449</v>
      </c>
      <c r="C27" s="39">
        <v>-17100234</v>
      </c>
      <c r="D27" s="39">
        <v>-17100234</v>
      </c>
      <c r="E27" s="39">
        <f>(-174375029-$E$34-$E$35-$E$36)*(D27/(SUM($D$25:$D$32)))+-77175</f>
        <v>-16901580.57822755</v>
      </c>
      <c r="F27" s="47">
        <f t="shared" si="3"/>
        <v>198653.4217724502</v>
      </c>
      <c r="G27" s="49" t="s">
        <v>72</v>
      </c>
      <c r="H27" s="42"/>
      <c r="I27" s="43"/>
    </row>
    <row r="28" spans="1:9" s="44" customFormat="1" ht="15.75">
      <c r="A28" s="45" t="s">
        <v>36</v>
      </c>
      <c r="B28" s="38">
        <v>-46730770</v>
      </c>
      <c r="C28" s="39">
        <v>-44703442</v>
      </c>
      <c r="D28" s="39">
        <v>-44703442</v>
      </c>
      <c r="E28" s="39">
        <f t="shared" si="2"/>
        <v>-43982371.17403024</v>
      </c>
      <c r="F28" s="47">
        <f t="shared" si="3"/>
        <v>721070.8259697631</v>
      </c>
      <c r="G28" s="49"/>
      <c r="H28" s="42"/>
      <c r="I28" s="43"/>
    </row>
    <row r="29" spans="1:9" s="44" customFormat="1" ht="15.75">
      <c r="A29" s="45" t="s">
        <v>37</v>
      </c>
      <c r="B29" s="38">
        <v>-14213210</v>
      </c>
      <c r="C29" s="39">
        <v>-11110932</v>
      </c>
      <c r="D29" s="39">
        <v>-11110932</v>
      </c>
      <c r="E29" s="39">
        <f t="shared" si="2"/>
        <v>-10931711.59646745</v>
      </c>
      <c r="F29" s="47">
        <f t="shared" si="3"/>
        <v>179220.40353254974</v>
      </c>
      <c r="G29" s="49" t="s">
        <v>38</v>
      </c>
      <c r="H29" s="42"/>
      <c r="I29" s="43"/>
    </row>
    <row r="30" spans="1:9" s="44" customFormat="1" ht="15.75">
      <c r="A30" s="45" t="s">
        <v>39</v>
      </c>
      <c r="B30" s="38">
        <v>-1581353</v>
      </c>
      <c r="C30" s="39">
        <v>-1438858</v>
      </c>
      <c r="D30" s="39">
        <v>-1438858</v>
      </c>
      <c r="E30" s="39">
        <f t="shared" si="2"/>
        <v>-1415649.081847496</v>
      </c>
      <c r="F30" s="47">
        <f t="shared" si="3"/>
        <v>23208.918152503902</v>
      </c>
      <c r="G30" s="49" t="s">
        <v>21</v>
      </c>
      <c r="H30" s="42"/>
      <c r="I30" s="43"/>
    </row>
    <row r="31" spans="1:9" s="44" customFormat="1" ht="15.75">
      <c r="A31" s="45" t="s">
        <v>40</v>
      </c>
      <c r="B31" s="38">
        <v>-151009</v>
      </c>
      <c r="C31" s="39"/>
      <c r="D31" s="39"/>
      <c r="E31" s="39">
        <f t="shared" si="2"/>
        <v>0</v>
      </c>
      <c r="F31" s="47">
        <f t="shared" si="3"/>
        <v>0</v>
      </c>
      <c r="G31" s="49"/>
      <c r="H31" s="42"/>
      <c r="I31" s="43"/>
    </row>
    <row r="32" spans="1:9" s="44" customFormat="1" ht="15.75">
      <c r="A32" s="45" t="s">
        <v>41</v>
      </c>
      <c r="B32" s="38">
        <v>-13358</v>
      </c>
      <c r="C32" s="39">
        <v>-823531</v>
      </c>
      <c r="D32" s="39">
        <v>-823531</v>
      </c>
      <c r="E32" s="39">
        <f t="shared" si="2"/>
        <v>-810247.3656350734</v>
      </c>
      <c r="F32" s="47">
        <f t="shared" si="3"/>
        <v>13283.634364926605</v>
      </c>
      <c r="G32" s="49"/>
      <c r="H32" s="42"/>
      <c r="I32" s="43"/>
    </row>
    <row r="33" spans="1:9" s="44" customFormat="1" ht="15.75">
      <c r="A33" s="45" t="s">
        <v>42</v>
      </c>
      <c r="B33" s="38"/>
      <c r="C33" s="39">
        <v>-5944864</v>
      </c>
      <c r="D33" s="39">
        <f>-5944864+871935</f>
        <v>-5072929</v>
      </c>
      <c r="E33" s="39">
        <v>0</v>
      </c>
      <c r="F33" s="47">
        <f t="shared" si="3"/>
        <v>5944864</v>
      </c>
      <c r="G33" s="49"/>
      <c r="H33" s="42"/>
      <c r="I33" s="43"/>
    </row>
    <row r="34" spans="1:9" s="44" customFormat="1" ht="15.75">
      <c r="A34" s="45" t="s">
        <v>43</v>
      </c>
      <c r="B34" s="38"/>
      <c r="C34" s="39">
        <v>-4580000</v>
      </c>
      <c r="D34" s="39">
        <v>-4580000</v>
      </c>
      <c r="E34" s="39">
        <f>D34</f>
        <v>-4580000</v>
      </c>
      <c r="F34" s="47">
        <f t="shared" si="3"/>
        <v>0</v>
      </c>
      <c r="G34" s="49"/>
      <c r="H34" s="42"/>
      <c r="I34" s="43"/>
    </row>
    <row r="35" spans="1:9" s="44" customFormat="1" ht="15.75">
      <c r="A35" s="45" t="s">
        <v>44</v>
      </c>
      <c r="B35" s="38"/>
      <c r="C35" s="39">
        <v>-1366390</v>
      </c>
      <c r="D35" s="39">
        <v>-1366390</v>
      </c>
      <c r="E35" s="39">
        <f>D35</f>
        <v>-1366390</v>
      </c>
      <c r="F35" s="47">
        <f t="shared" si="3"/>
        <v>0</v>
      </c>
      <c r="G35" s="49"/>
      <c r="H35" s="42"/>
      <c r="I35" s="43"/>
    </row>
    <row r="36" spans="1:9" s="44" customFormat="1" ht="15.75">
      <c r="A36" s="45" t="s">
        <v>45</v>
      </c>
      <c r="B36" s="38"/>
      <c r="C36" s="39"/>
      <c r="D36" s="39">
        <v>-1250866</v>
      </c>
      <c r="E36" s="39">
        <f>D36</f>
        <v>-1250866</v>
      </c>
      <c r="F36" s="47">
        <f t="shared" si="3"/>
        <v>-1250866</v>
      </c>
      <c r="G36" s="49"/>
      <c r="H36" s="42"/>
      <c r="I36" s="43"/>
    </row>
    <row r="37" spans="1:9" s="44" customFormat="1" ht="15.75">
      <c r="A37" s="45" t="s">
        <v>67</v>
      </c>
      <c r="B37" s="38"/>
      <c r="C37" s="50"/>
      <c r="D37" s="39"/>
      <c r="E37" s="39">
        <f>B47</f>
        <v>-949894</v>
      </c>
      <c r="F37" s="122">
        <f t="shared" si="3"/>
        <v>-949894</v>
      </c>
      <c r="G37" s="49" t="s">
        <v>68</v>
      </c>
      <c r="H37" s="42"/>
      <c r="I37" s="43"/>
    </row>
    <row r="38" spans="1:9" s="36" customFormat="1" ht="15.75">
      <c r="A38" s="51" t="s">
        <v>46</v>
      </c>
      <c r="B38" s="52">
        <f>SUM(B25:B37)</f>
        <v>-180979761</v>
      </c>
      <c r="C38" s="52">
        <f>SUM(C25:C37)</f>
        <v>-181809830</v>
      </c>
      <c r="D38" s="52">
        <f>SUM(D25:D37)</f>
        <v>-182188761</v>
      </c>
      <c r="E38" s="52">
        <f>SUM(E25:E37)</f>
        <v>-176274032.99999997</v>
      </c>
      <c r="F38" s="53">
        <f>+E38-C38</f>
        <v>5535797.00000003</v>
      </c>
      <c r="G38" s="107"/>
      <c r="H38" s="34"/>
      <c r="I38" s="35"/>
    </row>
    <row r="39" spans="1:9" s="44" customFormat="1" ht="15.75">
      <c r="A39" s="54" t="s">
        <v>47</v>
      </c>
      <c r="B39" s="55"/>
      <c r="C39" s="56"/>
      <c r="D39" s="56"/>
      <c r="E39" s="57"/>
      <c r="F39" s="58"/>
      <c r="G39" s="108"/>
      <c r="H39" s="42"/>
      <c r="I39" s="43"/>
    </row>
    <row r="40" spans="1:9" s="44" customFormat="1" ht="15.75">
      <c r="A40" s="59" t="s">
        <v>48</v>
      </c>
      <c r="B40" s="60"/>
      <c r="C40" s="38"/>
      <c r="D40" s="38"/>
      <c r="E40" s="38"/>
      <c r="F40" s="48"/>
      <c r="G40" s="109"/>
      <c r="H40" s="42"/>
      <c r="I40" s="43"/>
    </row>
    <row r="41" spans="1:9" s="44" customFormat="1" ht="15.75">
      <c r="A41" s="59"/>
      <c r="B41" s="60"/>
      <c r="C41" s="38"/>
      <c r="D41" s="38"/>
      <c r="E41" s="38"/>
      <c r="F41" s="48"/>
      <c r="G41" s="109"/>
      <c r="H41" s="42"/>
      <c r="I41" s="43"/>
    </row>
    <row r="42" spans="1:9" s="44" customFormat="1" ht="15.75">
      <c r="A42" s="59"/>
      <c r="B42" s="60"/>
      <c r="C42" s="38"/>
      <c r="D42" s="38"/>
      <c r="E42" s="38"/>
      <c r="F42" s="48"/>
      <c r="G42" s="109"/>
      <c r="H42" s="42"/>
      <c r="I42" s="43"/>
    </row>
    <row r="43" spans="1:9" s="44" customFormat="1" ht="15.75">
      <c r="A43" s="37" t="s">
        <v>49</v>
      </c>
      <c r="B43" s="61">
        <f>SUM(B41:B42)</f>
        <v>0</v>
      </c>
      <c r="C43" s="61">
        <f>SUM(C41:C42)</f>
        <v>0</v>
      </c>
      <c r="D43" s="61">
        <f>SUM(D41:D42)</f>
        <v>0</v>
      </c>
      <c r="E43" s="61">
        <f>SUM(E41:E42)</f>
        <v>0</v>
      </c>
      <c r="F43" s="61"/>
      <c r="G43" s="109"/>
      <c r="H43" s="42"/>
      <c r="I43" s="43"/>
    </row>
    <row r="44" spans="1:102" s="65" customFormat="1" ht="15.75">
      <c r="A44" s="29" t="s">
        <v>50</v>
      </c>
      <c r="B44" s="62">
        <f>+B8+B23+B38+B43</f>
        <v>8947378</v>
      </c>
      <c r="C44" s="63">
        <f>+C8+C23+C38+C39</f>
        <v>3864620</v>
      </c>
      <c r="D44" s="63">
        <f>+D8+D23+D38+D39</f>
        <v>2627250</v>
      </c>
      <c r="E44" s="63">
        <f>+E8+E23+E38+E39</f>
        <v>2656650.00000003</v>
      </c>
      <c r="F44" s="63"/>
      <c r="G44" s="110"/>
      <c r="H44" s="42"/>
      <c r="I44" s="42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</row>
    <row r="45" spans="1:9" s="44" customFormat="1" ht="15.75">
      <c r="A45" s="59" t="s">
        <v>51</v>
      </c>
      <c r="B45" s="38"/>
      <c r="C45" s="39"/>
      <c r="D45" s="39"/>
      <c r="E45" s="66"/>
      <c r="F45" s="67"/>
      <c r="G45" s="111"/>
      <c r="H45" s="68"/>
      <c r="I45" s="43"/>
    </row>
    <row r="46" spans="1:9" s="44" customFormat="1" ht="15.75">
      <c r="A46" s="45" t="s">
        <v>52</v>
      </c>
      <c r="B46" s="38">
        <v>-1250866</v>
      </c>
      <c r="C46" s="39"/>
      <c r="D46" s="39"/>
      <c r="E46" s="66"/>
      <c r="F46" s="69"/>
      <c r="G46" s="111"/>
      <c r="H46" s="68"/>
      <c r="I46" s="43"/>
    </row>
    <row r="47" spans="1:9" s="44" customFormat="1" ht="15.75">
      <c r="A47" s="45" t="s">
        <v>53</v>
      </c>
      <c r="B47" s="38">
        <v>-949894</v>
      </c>
      <c r="C47" s="39"/>
      <c r="D47" s="39"/>
      <c r="E47" s="66"/>
      <c r="F47" s="69"/>
      <c r="G47" s="111"/>
      <c r="H47" s="68"/>
      <c r="I47" s="43"/>
    </row>
    <row r="48" spans="1:9" s="44" customFormat="1" ht="15.75">
      <c r="A48" s="45" t="s">
        <v>54</v>
      </c>
      <c r="B48" s="38">
        <v>-280382</v>
      </c>
      <c r="C48" s="39"/>
      <c r="D48" s="39"/>
      <c r="E48" s="66"/>
      <c r="F48" s="69"/>
      <c r="G48" s="111"/>
      <c r="H48" s="68"/>
      <c r="I48" s="43"/>
    </row>
    <row r="49" spans="1:9" s="44" customFormat="1" ht="15.75">
      <c r="A49" s="45" t="s">
        <v>55</v>
      </c>
      <c r="B49" s="38">
        <v>-500000</v>
      </c>
      <c r="C49" s="39">
        <v>-500000</v>
      </c>
      <c r="D49" s="39">
        <v>-500000</v>
      </c>
      <c r="E49" s="66">
        <v>-500000</v>
      </c>
      <c r="F49" s="69"/>
      <c r="G49" s="111"/>
      <c r="H49" s="68"/>
      <c r="I49" s="43"/>
    </row>
    <row r="50" spans="1:9" s="44" customFormat="1" ht="15.75">
      <c r="A50" s="45" t="s">
        <v>56</v>
      </c>
      <c r="B50" s="38">
        <v>-1904264</v>
      </c>
      <c r="C50" s="38">
        <v>-3172068</v>
      </c>
      <c r="D50" s="38">
        <v>-1904264</v>
      </c>
      <c r="E50" s="38">
        <v>-1904264</v>
      </c>
      <c r="F50" s="69"/>
      <c r="G50" s="111"/>
      <c r="H50" s="68"/>
      <c r="I50" s="43"/>
    </row>
    <row r="51" spans="1:9" s="44" customFormat="1" ht="15.75">
      <c r="A51" s="70"/>
      <c r="B51" s="38"/>
      <c r="C51" s="39"/>
      <c r="D51" s="39"/>
      <c r="E51" s="66"/>
      <c r="F51" s="69"/>
      <c r="G51" s="111"/>
      <c r="H51" s="68"/>
      <c r="I51" s="43"/>
    </row>
    <row r="52" spans="1:9" s="36" customFormat="1" ht="15.75">
      <c r="A52" s="59" t="s">
        <v>57</v>
      </c>
      <c r="B52" s="71">
        <f>SUM(B45:B51)</f>
        <v>-4885406</v>
      </c>
      <c r="C52" s="72">
        <f>SUM(C45:C51)</f>
        <v>-3672068</v>
      </c>
      <c r="D52" s="72">
        <f>SUM(D45:D51)</f>
        <v>-2404264</v>
      </c>
      <c r="E52" s="52">
        <f>SUM(E45:E51)</f>
        <v>-2404264</v>
      </c>
      <c r="F52" s="73"/>
      <c r="G52" s="112"/>
      <c r="H52" s="74"/>
      <c r="I52" s="35"/>
    </row>
    <row r="53" spans="1:9" s="36" customFormat="1" ht="15.75">
      <c r="A53" s="29" t="s">
        <v>58</v>
      </c>
      <c r="B53" s="30">
        <f>+B44+B52</f>
        <v>4061972</v>
      </c>
      <c r="C53" s="31">
        <f>+C44+C52</f>
        <v>192552</v>
      </c>
      <c r="D53" s="31">
        <f>+D44+D52</f>
        <v>222986</v>
      </c>
      <c r="E53" s="31">
        <f>+E44+E52</f>
        <v>252386.0000000298</v>
      </c>
      <c r="F53" s="31"/>
      <c r="G53" s="113"/>
      <c r="H53" s="34"/>
      <c r="I53" s="35"/>
    </row>
    <row r="54" spans="1:9" s="44" customFormat="1" ht="16.5" thickBot="1">
      <c r="A54" s="75" t="s">
        <v>59</v>
      </c>
      <c r="B54" s="76">
        <v>1000000</v>
      </c>
      <c r="C54" s="77">
        <v>1000000</v>
      </c>
      <c r="D54" s="77">
        <v>1000000</v>
      </c>
      <c r="E54" s="77">
        <v>1000000</v>
      </c>
      <c r="F54" s="78"/>
      <c r="G54" s="114"/>
      <c r="H54" s="79"/>
      <c r="I54" s="43"/>
    </row>
    <row r="55" spans="1:8" s="83" customFormat="1" ht="13.5" customHeight="1">
      <c r="A55" s="80" t="s">
        <v>60</v>
      </c>
      <c r="B55" s="81"/>
      <c r="C55" s="82"/>
      <c r="D55" s="81"/>
      <c r="E55" s="81"/>
      <c r="G55" s="115"/>
      <c r="H55" s="81"/>
    </row>
    <row r="56" spans="1:8" s="83" customFormat="1" ht="10.5" customHeight="1">
      <c r="A56" s="83" t="s">
        <v>61</v>
      </c>
      <c r="B56" s="84"/>
      <c r="C56" s="85"/>
      <c r="D56" s="84"/>
      <c r="E56" s="81"/>
      <c r="F56" s="81"/>
      <c r="G56" s="116"/>
      <c r="H56" s="84"/>
    </row>
    <row r="57" spans="1:8" s="83" customFormat="1" ht="14.25" customHeight="1">
      <c r="A57" s="86" t="s">
        <v>62</v>
      </c>
      <c r="B57" s="84"/>
      <c r="C57" s="87"/>
      <c r="D57" s="84"/>
      <c r="E57" s="81"/>
      <c r="F57" s="81"/>
      <c r="G57" s="116"/>
      <c r="H57" s="84"/>
    </row>
    <row r="58" spans="1:8" s="83" customFormat="1" ht="11.25" customHeight="1">
      <c r="A58" s="83" t="s">
        <v>63</v>
      </c>
      <c r="B58" s="81"/>
      <c r="C58" s="88"/>
      <c r="D58" s="81"/>
      <c r="E58" s="81"/>
      <c r="F58" s="81"/>
      <c r="G58" s="117"/>
      <c r="H58" s="84"/>
    </row>
    <row r="59" spans="1:8" s="44" customFormat="1" ht="15" customHeight="1">
      <c r="A59" s="83" t="s">
        <v>64</v>
      </c>
      <c r="B59" s="64"/>
      <c r="C59" s="89"/>
      <c r="D59" s="64"/>
      <c r="E59" s="90"/>
      <c r="F59" s="90"/>
      <c r="G59" s="115"/>
      <c r="H59" s="90"/>
    </row>
    <row r="60" spans="1:8" s="44" customFormat="1" ht="15.75">
      <c r="A60" s="91" t="s">
        <v>65</v>
      </c>
      <c r="B60" s="92"/>
      <c r="C60" s="93"/>
      <c r="D60" s="92"/>
      <c r="E60" s="92"/>
      <c r="F60" s="92"/>
      <c r="G60" s="116"/>
      <c r="H60" s="64"/>
    </row>
    <row r="61" spans="1:8" s="44" customFormat="1" ht="15.75">
      <c r="A61" s="99" t="s">
        <v>66</v>
      </c>
      <c r="G61" s="118"/>
      <c r="H61" s="64"/>
    </row>
    <row r="62" spans="1:8" s="44" customFormat="1" ht="15.75">
      <c r="A62" s="94"/>
      <c r="B62" s="92"/>
      <c r="C62" s="93"/>
      <c r="D62" s="92"/>
      <c r="E62" s="92"/>
      <c r="F62" s="92"/>
      <c r="G62" s="116"/>
      <c r="H62" s="64"/>
    </row>
    <row r="63" spans="1:8" s="44" customFormat="1" ht="15.75">
      <c r="A63" s="94"/>
      <c r="B63" s="92"/>
      <c r="C63" s="93"/>
      <c r="D63" s="92"/>
      <c r="E63" s="92"/>
      <c r="F63" s="92"/>
      <c r="G63" s="116"/>
      <c r="H63" s="64"/>
    </row>
    <row r="64" spans="1:8" s="44" customFormat="1" ht="15.75">
      <c r="A64" s="94"/>
      <c r="B64" s="100"/>
      <c r="C64" s="101"/>
      <c r="D64" s="100"/>
      <c r="E64" s="100"/>
      <c r="F64" s="100"/>
      <c r="G64" s="119"/>
      <c r="H64" s="64"/>
    </row>
    <row r="65" spans="1:8" s="44" customFormat="1" ht="15.75">
      <c r="A65" s="94"/>
      <c r="B65" s="92"/>
      <c r="C65" s="93"/>
      <c r="D65" s="92"/>
      <c r="E65" s="92"/>
      <c r="F65" s="92"/>
      <c r="G65" s="116"/>
      <c r="H65" s="64"/>
    </row>
    <row r="66" spans="2:8" ht="15">
      <c r="B66" s="96"/>
      <c r="C66" s="97"/>
      <c r="D66" s="96"/>
      <c r="E66" s="96"/>
      <c r="F66" s="96"/>
      <c r="G66" s="120"/>
      <c r="H66" s="98"/>
    </row>
    <row r="67" spans="2:8" ht="15">
      <c r="B67" s="96"/>
      <c r="C67" s="97"/>
      <c r="D67" s="96"/>
      <c r="E67" s="96"/>
      <c r="F67" s="96"/>
      <c r="G67" s="120"/>
      <c r="H67" s="98"/>
    </row>
    <row r="68" spans="2:8" ht="15">
      <c r="B68" s="96"/>
      <c r="C68" s="97"/>
      <c r="D68" s="96"/>
      <c r="E68" s="96"/>
      <c r="F68" s="96"/>
      <c r="G68" s="120"/>
      <c r="H68" s="98"/>
    </row>
    <row r="69" spans="2:8" ht="15">
      <c r="B69" s="96"/>
      <c r="C69" s="97"/>
      <c r="D69" s="96"/>
      <c r="E69" s="96"/>
      <c r="F69" s="96"/>
      <c r="G69" s="120"/>
      <c r="H69" s="98"/>
    </row>
    <row r="70" ht="12.75">
      <c r="G70" s="120"/>
    </row>
    <row r="71" ht="12.75">
      <c r="G71" s="120"/>
    </row>
    <row r="72" ht="12.75">
      <c r="G72" s="120"/>
    </row>
    <row r="73" ht="12.75">
      <c r="G73" s="120"/>
    </row>
    <row r="74" ht="12.75">
      <c r="G74" s="120"/>
    </row>
    <row r="75" ht="12.75">
      <c r="G75" s="120"/>
    </row>
    <row r="76" ht="12.75">
      <c r="G76" s="120"/>
    </row>
    <row r="77" ht="12.75">
      <c r="G77" s="120"/>
    </row>
    <row r="78" ht="12.75">
      <c r="G78" s="120"/>
    </row>
    <row r="79" ht="12.75">
      <c r="G79" s="120"/>
    </row>
    <row r="80" ht="12.75">
      <c r="G80" s="120"/>
    </row>
    <row r="81" ht="12.75">
      <c r="G81" s="120"/>
    </row>
    <row r="82" ht="12.75">
      <c r="G82" s="120"/>
    </row>
    <row r="83" ht="12.75">
      <c r="G83" s="120"/>
    </row>
    <row r="84" ht="12.75">
      <c r="G84" s="120"/>
    </row>
    <row r="85" ht="12.75">
      <c r="G85" s="120"/>
    </row>
    <row r="86" ht="12.75">
      <c r="G86" s="120"/>
    </row>
    <row r="87" ht="12.75">
      <c r="G87" s="120"/>
    </row>
    <row r="88" ht="12.75">
      <c r="G88" s="120"/>
    </row>
    <row r="89" ht="12.75">
      <c r="G89" s="120"/>
    </row>
    <row r="90" ht="12.75">
      <c r="G90" s="120"/>
    </row>
    <row r="91" ht="12.75">
      <c r="G91" s="120"/>
    </row>
    <row r="92" ht="12.75">
      <c r="G92" s="120"/>
    </row>
    <row r="93" ht="12.75">
      <c r="G93" s="120"/>
    </row>
    <row r="94" ht="12.75">
      <c r="G94" s="120"/>
    </row>
    <row r="95" ht="12.75">
      <c r="G95" s="120"/>
    </row>
    <row r="96" ht="12.75">
      <c r="G96" s="120"/>
    </row>
    <row r="97" ht="12.75">
      <c r="G97" s="120"/>
    </row>
    <row r="98" ht="12.75">
      <c r="G98" s="120"/>
    </row>
    <row r="99" ht="12.75">
      <c r="G99" s="120"/>
    </row>
    <row r="100" ht="12.75">
      <c r="G100" s="120"/>
    </row>
    <row r="101" ht="12.75">
      <c r="G101" s="120"/>
    </row>
    <row r="102" ht="12.75">
      <c r="G102" s="120"/>
    </row>
    <row r="103" ht="12.75">
      <c r="G103" s="120"/>
    </row>
    <row r="104" ht="12.75">
      <c r="G104" s="120"/>
    </row>
    <row r="105" ht="12.75">
      <c r="G105" s="120"/>
    </row>
    <row r="106" ht="12.75">
      <c r="G106" s="120"/>
    </row>
    <row r="107" ht="12.75">
      <c r="G107" s="120"/>
    </row>
    <row r="108" ht="12.75">
      <c r="G108" s="120"/>
    </row>
    <row r="109" ht="12.75">
      <c r="G109" s="120"/>
    </row>
    <row r="110" ht="12.75">
      <c r="G110" s="120"/>
    </row>
    <row r="111" ht="12.75">
      <c r="G111" s="120"/>
    </row>
    <row r="112" ht="12.75">
      <c r="G112" s="120"/>
    </row>
    <row r="113" ht="12.75">
      <c r="G113" s="120"/>
    </row>
    <row r="114" ht="12.75">
      <c r="G114" s="120"/>
    </row>
    <row r="115" ht="12.75">
      <c r="G115" s="120"/>
    </row>
    <row r="116" ht="12.75">
      <c r="G116" s="120"/>
    </row>
    <row r="117" ht="12.75">
      <c r="G117" s="120"/>
    </row>
    <row r="118" ht="12.75">
      <c r="G118" s="120"/>
    </row>
    <row r="119" ht="12.75">
      <c r="G119" s="120"/>
    </row>
    <row r="120" ht="12.75">
      <c r="G120" s="120"/>
    </row>
    <row r="121" ht="12.75">
      <c r="G121" s="120"/>
    </row>
    <row r="122" ht="12.75">
      <c r="G122" s="120"/>
    </row>
    <row r="123" ht="12.75">
      <c r="G123" s="120"/>
    </row>
    <row r="124" ht="12.75">
      <c r="G124" s="120"/>
    </row>
    <row r="125" ht="12.75">
      <c r="G125" s="120"/>
    </row>
    <row r="126" ht="12.75">
      <c r="G126" s="120"/>
    </row>
    <row r="127" ht="12.75">
      <c r="G127" s="120"/>
    </row>
    <row r="128" ht="12.75">
      <c r="G128" s="120"/>
    </row>
    <row r="129" ht="12.75">
      <c r="G129" s="120"/>
    </row>
    <row r="130" ht="12.75">
      <c r="G130" s="120"/>
    </row>
    <row r="131" ht="12.75">
      <c r="G131" s="120"/>
    </row>
    <row r="132" ht="12.75">
      <c r="G132" s="120"/>
    </row>
    <row r="133" ht="12.75">
      <c r="G133" s="120"/>
    </row>
    <row r="134" ht="12.75">
      <c r="G134" s="120"/>
    </row>
    <row r="135" ht="12.75">
      <c r="G135" s="120"/>
    </row>
    <row r="136" ht="12.75">
      <c r="G136" s="120"/>
    </row>
    <row r="137" ht="12.75">
      <c r="G137" s="120"/>
    </row>
    <row r="138" ht="12.75">
      <c r="G138" s="120"/>
    </row>
    <row r="139" ht="12.75">
      <c r="G139" s="120"/>
    </row>
    <row r="140" ht="12.75">
      <c r="G140" s="120"/>
    </row>
    <row r="141" ht="12.75">
      <c r="G141" s="120"/>
    </row>
    <row r="142" ht="12.75">
      <c r="G142" s="120"/>
    </row>
    <row r="143" ht="12.75">
      <c r="G143" s="120"/>
    </row>
    <row r="144" ht="12.75">
      <c r="G144" s="120"/>
    </row>
    <row r="145" ht="12.75">
      <c r="G145" s="120"/>
    </row>
    <row r="146" ht="12.75">
      <c r="G146" s="120"/>
    </row>
    <row r="147" ht="12.75">
      <c r="G147" s="120"/>
    </row>
    <row r="148" ht="12.75">
      <c r="G148" s="120"/>
    </row>
    <row r="149" ht="12.75">
      <c r="G149" s="120"/>
    </row>
    <row r="150" ht="12.75">
      <c r="G150" s="120"/>
    </row>
    <row r="151" ht="12.75">
      <c r="G151" s="120"/>
    </row>
    <row r="152" ht="12.75">
      <c r="G152" s="120"/>
    </row>
    <row r="153" ht="12.75">
      <c r="G153" s="120"/>
    </row>
    <row r="154" ht="12.75">
      <c r="G154" s="120"/>
    </row>
    <row r="155" ht="12.75">
      <c r="G155" s="120"/>
    </row>
    <row r="156" ht="12.75">
      <c r="G156" s="120"/>
    </row>
    <row r="157" ht="12.75">
      <c r="G157" s="120"/>
    </row>
    <row r="158" ht="12.75">
      <c r="G158" s="120"/>
    </row>
  </sheetData>
  <mergeCells count="1">
    <mergeCell ref="A2:G2"/>
  </mergeCells>
  <printOptions horizontalCentered="1"/>
  <pageMargins left="0.75" right="0.75" top="1" bottom="1" header="0.5" footer="0.5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skcdph employee</dc:creator>
  <cp:keywords/>
  <dc:description/>
  <cp:lastModifiedBy>walshj</cp:lastModifiedBy>
  <cp:lastPrinted>2004-04-15T17:34:03Z</cp:lastPrinted>
  <dcterms:created xsi:type="dcterms:W3CDTF">2004-04-15T17:31:12Z</dcterms:created>
  <dcterms:modified xsi:type="dcterms:W3CDTF">2004-05-25T19:04:28Z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341768337</vt:i4>
  </property>
  <property fmtid="{D5CDD505-2E9C-101B-9397-08002B2CF9AE}" pid="3" name="_EmailSubject">
    <vt:lpwstr>2nd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413152228</vt:i4>
  </property>
</Properties>
</file>