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<sst xmlns="http://schemas.openxmlformats.org/spreadsheetml/2006/main" count="692" uniqueCount="179">
  <si>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</si>
  <si>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</si>
  <si>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</si>
  <si>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</si>
  <si>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</si>
  <si>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</si>
  <si>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</si>
  <si>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</si>
  <si>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</si>
  <si>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</si>
  <si>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</si>
  <si>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</si>
  <si>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</si>
  <si>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</si>
  <si>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</si>
  <si>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</si>
  <si>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</si>
  <si>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</si>
  <si>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</si>
  <si>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</si>
  <si>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</si>
  <si>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</si>
  <si>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</si>
  <si>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</si>
  <si>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</si>
  <si>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</si>
  <si>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</si>
  <si>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</si>
  <si>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</si>
  <si>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</si>
  <si>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</si>
  <si>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</si>
  <si>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</si>
  <si>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</si>
  <si>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</si>
  <si>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</si>
  <si>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</si>
  <si>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</si>
  <si>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</si>
  <si>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</si>
  <si>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</si>
  <si>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</si>
  <si>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</si>
  <si>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</si>
  <si>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</si>
  <si>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</si>
  <si>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</si>
  <si>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</si>
  <si>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</si>
  <si>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</si>
  <si>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</si>
  <si>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</si>
  <si>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</si>
  <si>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</si>
  <si>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</si>
  <si>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</si>
  <si>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</si>
  <si>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</si>
  <si>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</si>
  <si>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</si>
  <si>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</si>
  <si>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</si>
  <si>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</si>
  <si>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</si>
  <si>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</si>
  <si>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</si>
  <si>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</si>
  <si>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</si>
  <si>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</si>
  <si>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</si>
  <si>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</si>
  <si>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</si>
  <si>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</si>
  <si>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</si>
  <si>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</si>
  <si>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</si>
  <si>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</si>
  <si>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</si>
  <si>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</si>
  <si>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</si>
  <si>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</si>
  <si>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</si>
  <si>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</si>
  <si>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</si>
  <si>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</si>
  <si>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</si>
  <si>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</si>
  <si>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</si>
  <si>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</si>
  <si>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</si>
  <si>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</si>
  <si>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</si>
  <si>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</si>
  <si>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</si>
  <si>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</si>
  <si>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</si>
  <si>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</si>
  <si>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</si>
  <si>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</si>
  <si>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</si>
  <si>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</si>
  <si>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</si>
  <si>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</si>
  <si>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</si>
  <si>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</si>
  <si>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</si>
  <si>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</si>
  <si>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</si>
  <si>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</si>
  <si>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</si>
  <si>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</si>
  <si>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</si>
  <si>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</si>
  <si>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</si>
  <si>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</si>
  <si>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</si>
  <si>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</si>
  <si>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</si>
  <si>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</si>
  <si>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</si>
  <si>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</si>
  <si>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</si>
  <si>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</si>
  <si>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</si>
  <si>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</si>
  <si>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</si>
  <si>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</si>
  <si>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</si>
  <si>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</si>
  <si>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</si>
  <si>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</si>
  <si>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</si>
  <si>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</si>
  <si>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</si>
  <si>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</si>
  <si>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</si>
  <si>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</si>
  <si>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</si>
  <si>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</si>
  <si>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</si>
  <si>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</si>
  <si>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</si>
  <si>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</si>
  <si>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</si>
  <si>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</si>
  <si>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</si>
  <si>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</si>
  <si>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</si>
  <si>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</si>
  <si>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</si>
  <si>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</si>
  <si>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</si>
  <si>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</si>
  <si>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</si>
  <si>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</si>
  <si>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</si>
  <si>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</si>
  <si>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Spring Street Tax Title Sale</t>
  </si>
  <si>
    <t>Sale</t>
  </si>
  <si>
    <t>stand alone ordinance</t>
  </si>
  <si>
    <t>N/A</t>
  </si>
  <si>
    <t>Sale of Tax Title property, APN #225450-1175 &amp; #225450-1210</t>
  </si>
  <si>
    <t>FMD Real Estate Services; FBOD Treasury</t>
  </si>
  <si>
    <t>Carolyn Mock/Steve Rizika</t>
  </si>
  <si>
    <t>DES/FMD/Real Estate Services</t>
  </si>
  <si>
    <t>A44000</t>
  </si>
  <si>
    <t>0010</t>
  </si>
  <si>
    <t>FBOD/Treasury</t>
  </si>
  <si>
    <t>A13800</t>
  </si>
  <si>
    <t>1046360</t>
  </si>
  <si>
    <t>An NPV analysis was not performed because this is a sale of tax title property.</t>
  </si>
  <si>
    <t>34187 Cost Real Property Sales</t>
  </si>
  <si>
    <t>24923 Undistributed Tax</t>
  </si>
  <si>
    <t>Surplus/Affordable Housing, marketing, sale</t>
  </si>
  <si>
    <t>Cost of foreclosure, back taxes</t>
  </si>
  <si>
    <t>The new revenue will be received by when sale closes.</t>
  </si>
  <si>
    <t xml:space="preserve">- This parcel will be returned to private ownership and at the current assessed value will generate annual tax revenue of $483.77 and will save KC the cost of the annual surface water management and conservation fees of $67.49.           
</t>
  </si>
  <si>
    <t>11/14/16</t>
  </si>
  <si>
    <t>Recording, postage, advertising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</si>
</sst>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3" fillId="6" borderId="55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6" fontId="1" fillId="0" borderId="8" xfId="16" applyNumberFormat="1" applyFont="1" applyBorder="1" applyAlignment="1">
      <alignment horizontal="center"/>
    </xf>
    <xf numFmtId="166" fontId="1" fillId="0" borderId="56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4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5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50">
      <selection activeCell="O82" sqref="O82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60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161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0" t="s">
        <v>76</v>
      </c>
      <c r="E11" s="370"/>
      <c r="F11" s="371"/>
      <c r="G11" s="138" t="s">
        <v>157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2" t="s">
        <v>75</v>
      </c>
      <c r="E12" s="372"/>
      <c r="F12" s="373"/>
      <c r="G12" s="138" t="s">
        <v>162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2" t="s">
        <v>74</v>
      </c>
      <c r="E13" s="372"/>
      <c r="F13" s="373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72"/>
      <c r="F14" s="373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2" t="s">
        <v>72</v>
      </c>
      <c r="E15" s="372"/>
      <c r="F15" s="373"/>
      <c r="G15" s="138" t="s">
        <v>163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 t="s">
        <v>177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 t="s">
        <v>160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0" t="s">
        <v>70</v>
      </c>
      <c r="E18" s="370"/>
      <c r="F18" s="371"/>
      <c r="G18" s="142">
        <v>51000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0" t="s">
        <v>139</v>
      </c>
      <c r="E19" s="370"/>
      <c r="F19" s="371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164</v>
      </c>
      <c r="H21" s="144"/>
      <c r="I21" s="145"/>
      <c r="J21" s="146" t="s">
        <v>165</v>
      </c>
      <c r="K21" s="146">
        <v>44000</v>
      </c>
      <c r="L21" s="335" t="s">
        <v>166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167</v>
      </c>
      <c r="H22" s="144"/>
      <c r="I22" s="145"/>
      <c r="J22" s="146" t="s">
        <v>168</v>
      </c>
      <c r="K22" s="146">
        <v>68000</v>
      </c>
      <c r="L22" s="146">
        <v>6700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169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88" t="s">
        <v>144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170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 t="s">
        <v>164</v>
      </c>
      <c r="D58" s="158" t="s">
        <v>169</v>
      </c>
      <c r="E58" s="380" t="s">
        <v>171</v>
      </c>
      <c r="F58" s="381"/>
      <c r="G58" s="151"/>
      <c r="H58" s="151">
        <f>SUM(H82:H88)</f>
        <v>4536.49</v>
      </c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167</v>
      </c>
      <c r="D59" s="158" t="s">
        <v>50</v>
      </c>
      <c r="E59" s="149" t="s">
        <v>172</v>
      </c>
      <c r="F59" s="150"/>
      <c r="G59" s="151"/>
      <c r="H59" s="151">
        <f>SUM(H93:H99)</f>
        <v>46463.51</v>
      </c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4.2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4.2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4.2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164</v>
      </c>
      <c r="F80" s="121"/>
      <c r="G80" s="243" t="s">
        <v>11</v>
      </c>
      <c r="H80" s="119"/>
      <c r="I80" s="159" t="s">
        <v>169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 t="s">
        <v>173</v>
      </c>
      <c r="F82" s="154"/>
      <c r="G82" s="155"/>
      <c r="H82" s="151">
        <v>4125</v>
      </c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 t="s">
        <v>178</v>
      </c>
      <c r="F85" s="154"/>
      <c r="G85" s="155"/>
      <c r="H85" s="151">
        <v>411.49</v>
      </c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6" t="s">
        <v>26</v>
      </c>
      <c r="D88" s="36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 t="s">
        <v>167</v>
      </c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6" t="s">
        <v>26</v>
      </c>
      <c r="D99" s="367"/>
      <c r="E99" s="153" t="s">
        <v>174</v>
      </c>
      <c r="F99" s="154"/>
      <c r="G99" s="155"/>
      <c r="H99" s="151">
        <v>46463.51</v>
      </c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2.7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43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175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155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176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3" t="s">
        <v>156</v>
      </c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 xml:space="preserve">The new revenue does not include grant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The new revenue has not been received.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>The new revenue will be received by when sale closes.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6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1046360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3">
      <selection activeCell="B126" sqref="B126:S126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3" t="s">
        <v>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tr">
        <f>IF('2a.  Simple Form Data Entry'!G11="","   ",'2a.  Simple Form Data Entry'!G11)</f>
        <v>Spring Street Tax Title Sale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N/A</v>
      </c>
      <c r="S6" s="71" t="s">
        <v>17</v>
      </c>
      <c r="T6" s="11"/>
    </row>
    <row r="7" spans="1:20" ht="13.5" customHeight="1">
      <c r="A7" s="455" t="s">
        <v>152</v>
      </c>
      <c r="B7" s="446"/>
      <c r="C7" s="436" t="str">
        <f>IF('2a.  Simple Form Data Entry'!G12="","   ",'2a.  Simple Form Data Entry'!G12)</f>
        <v>FMD Real Estate Services; FBOD Treasury</v>
      </c>
      <c r="D7" s="436"/>
      <c r="E7" s="436"/>
      <c r="F7" s="436"/>
      <c r="G7" s="436"/>
      <c r="H7" s="436"/>
      <c r="I7" s="436"/>
      <c r="J7" s="436"/>
      <c r="L7" s="102" t="s">
        <v>27</v>
      </c>
      <c r="M7" s="102"/>
      <c r="P7" s="73"/>
      <c r="Q7" s="73"/>
      <c r="R7" s="320">
        <f>'2a.  Simple Form Data Entry'!G18</f>
        <v>51000</v>
      </c>
      <c r="S7" s="54"/>
      <c r="T7" s="11"/>
    </row>
    <row r="8" spans="1:24" ht="13.5" customHeight="1">
      <c r="A8" s="447" t="s">
        <v>2</v>
      </c>
      <c r="B8" s="448"/>
      <c r="C8" s="292" t="str">
        <f>IF('2a.  Simple Form Data Entry'!G15="","   ",'2a.  Simple Form Data Entry'!G15)</f>
        <v>Carolyn Mock/Steve Rizika</v>
      </c>
      <c r="E8" s="292"/>
      <c r="F8" s="448" t="s">
        <v>8</v>
      </c>
      <c r="G8" s="448"/>
      <c r="H8" s="329" t="str">
        <f>IF('2a.  Simple Form Data Entry'!G15=""," ",'2a.  Simple Form Data Entry'!G16)</f>
        <v>11/14/16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389" t="str">
        <f>IF('2a.  Simple Form Data Entry'!G10=""," ",'2a.  Simple Form Data Entry'!G10)</f>
        <v>Sale of Tax Title property, APN #225450-1175 &amp; #225450-1210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/>
      <c r="T10" s="11"/>
    </row>
    <row r="11" spans="1:20" ht="13.5" thickBot="1">
      <c r="A11" s="332"/>
      <c r="B11" s="333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3" t="s">
        <v>14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9" t="s">
        <v>32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3" t="s">
        <v>145</v>
      </c>
      <c r="B17" s="443"/>
      <c r="C17" s="443"/>
      <c r="D17" s="443"/>
      <c r="E17" s="440" t="str">
        <f>IF('2a.  Simple Form Data Entry'!G39="N","NA",'2a.  Simple Form Data Entry'!G40)</f>
        <v>NA</v>
      </c>
      <c r="F17" s="441"/>
      <c r="G17" s="442"/>
      <c r="H17" s="418" t="s">
        <v>153</v>
      </c>
      <c r="I17" s="419"/>
      <c r="J17" s="419"/>
      <c r="K17" s="419"/>
      <c r="L17" s="419"/>
      <c r="M17" s="419"/>
      <c r="N17" s="310"/>
      <c r="O17" s="394" t="str">
        <f>IF('2a.  Simple Form Data Entry'!G39="N","NA",'2a.  Simple Form Data Entry'!G41)</f>
        <v>NA</v>
      </c>
      <c r="P17" s="395"/>
      <c r="Q17" s="395"/>
      <c r="R17" s="395"/>
      <c r="S17" s="39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9" t="s">
        <v>33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DES/FMD/Real Estate Services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A44000</v>
      </c>
      <c r="E25" s="89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44000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0010</v>
      </c>
      <c r="G25" s="90" t="str">
        <f>IF(A25="","   ",'2a.  Simple Form Data Entry'!D58)</f>
        <v>1046360</v>
      </c>
      <c r="H25" s="196" t="str">
        <f>IF('2a.  Simple Form Data Entry'!E58="","   ",'2a.  Simple Form Data Entry'!E58)</f>
        <v>34187 Cost Real Property Sales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4536.49</v>
      </c>
      <c r="L25" s="80">
        <f>J25+K25</f>
        <v>4536.49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FBOD/Treasury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A13800</v>
      </c>
      <c r="E26" s="89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68000</v>
      </c>
      <c r="F26" s="177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6700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24923 Undistributed Tax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46463.51</v>
      </c>
      <c r="L26" s="80">
        <f aca="true" t="shared" si="2" ref="L26:L31">J26+K26</f>
        <v>46463.51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51000</v>
      </c>
      <c r="L31" s="56">
        <f t="shared" si="2"/>
        <v>51000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5" t="str">
        <f>IF('2a.  Simple Form Data Entry'!E80="","   ",'2a.  Simple Form Data Entry'!E80)</f>
        <v>DES/FMD/Real Estate Services</v>
      </c>
      <c r="B35" s="406"/>
      <c r="C35" s="407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A44000</v>
      </c>
      <c r="E35" s="89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44000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>1046360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Surplus/Affordable Housing, marketing, sale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4125</v>
      </c>
      <c r="L36" s="80">
        <f>J36+K36</f>
        <v>4125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7" t="s">
        <v>55</v>
      </c>
      <c r="C39" s="398"/>
      <c r="D39" s="45"/>
      <c r="E39" s="45"/>
      <c r="F39" s="45"/>
      <c r="G39" s="45"/>
      <c r="H39" s="200" t="str">
        <f>IF('2a.  Simple Form Data Entry'!E85="","  ",'2a.  Simple Form Data Entry'!E85)</f>
        <v>Recording, postage, advertising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411.49</v>
      </c>
      <c r="L39" s="80">
        <f t="shared" si="7"/>
        <v>411.49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9" t="s">
        <v>56</v>
      </c>
      <c r="C40" s="40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7" t="s">
        <v>57</v>
      </c>
      <c r="C41" s="398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1" t="s">
        <v>26</v>
      </c>
      <c r="C42" s="412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4536.49</v>
      </c>
      <c r="L43" s="63">
        <f t="shared" si="7"/>
        <v>4536.49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8" t="str">
        <f>IF('2a.  Simple Form Data Entry'!E91="","   ",'2a.  Simple Form Data Entry'!E91)</f>
        <v>FBOD/Treasury</v>
      </c>
      <c r="B45" s="409"/>
      <c r="C45" s="410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>A13800</v>
      </c>
      <c r="E45" s="89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>68000</v>
      </c>
      <c r="F45" s="177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>6700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7" t="s">
        <v>55</v>
      </c>
      <c r="C49" s="398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9" t="s">
        <v>56</v>
      </c>
      <c r="C50" s="40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7" t="s">
        <v>57</v>
      </c>
      <c r="C51" s="398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1" t="s">
        <v>26</v>
      </c>
      <c r="C52" s="412"/>
      <c r="D52" s="45"/>
      <c r="E52" s="45"/>
      <c r="F52" s="45"/>
      <c r="G52" s="45"/>
      <c r="H52" s="200" t="str">
        <f>IF('2a.  Simple Form Data Entry'!E99="","  ",'2a.  Simple Form Data Entry'!E99)</f>
        <v>Cost of foreclosure, back taxes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46463.51</v>
      </c>
      <c r="L52" s="80">
        <f t="shared" si="10"/>
        <v>46463.51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46463.51</v>
      </c>
      <c r="L53" s="63">
        <f t="shared" si="10"/>
        <v>46463.51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8" t="str">
        <f>IF('2a.  Simple Form Data Entry'!E102="","   ",'2a.  Simple Form Data Entry'!E102)</f>
        <v xml:space="preserve">   </v>
      </c>
      <c r="B55" s="409"/>
      <c r="C55" s="410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7" t="s">
        <v>55</v>
      </c>
      <c r="C59" s="398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9" t="s">
        <v>56</v>
      </c>
      <c r="C60" s="40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7" t="s">
        <v>57</v>
      </c>
      <c r="C61" s="398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1" t="s">
        <v>26</v>
      </c>
      <c r="C62" s="41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8" t="str">
        <f>IF('2a.  Simple Form Data Entry'!E113="","   ",'2a.  Simple Form Data Entry'!E113)</f>
        <v xml:space="preserve">   </v>
      </c>
      <c r="B65" s="409"/>
      <c r="C65" s="410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7" t="s">
        <v>55</v>
      </c>
      <c r="C69" s="398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9" t="s">
        <v>56</v>
      </c>
      <c r="C70" s="40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7" t="s">
        <v>57</v>
      </c>
      <c r="C71" s="398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1" t="s">
        <v>26</v>
      </c>
      <c r="C72" s="41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8" t="str">
        <f>IF('2a.  Simple Form Data Entry'!E124="","   ",'2a.  Simple Form Data Entry'!E124)</f>
        <v xml:space="preserve">   </v>
      </c>
      <c r="B75" s="409"/>
      <c r="C75" s="410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7" t="s">
        <v>55</v>
      </c>
      <c r="C79" s="398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9" t="s">
        <v>56</v>
      </c>
      <c r="C80" s="40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7" t="s">
        <v>57</v>
      </c>
      <c r="C81" s="398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11" t="s">
        <v>26</v>
      </c>
      <c r="C82" s="41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8" t="str">
        <f>IF('2a.  Simple Form Data Entry'!E135="","   ",'2a.  Simple Form Data Entry'!E135)</f>
        <v xml:space="preserve">   </v>
      </c>
      <c r="B85" s="409"/>
      <c r="C85" s="410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7" t="s">
        <v>55</v>
      </c>
      <c r="C89" s="398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9" t="s">
        <v>56</v>
      </c>
      <c r="C90" s="40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7" t="s">
        <v>57</v>
      </c>
      <c r="C91" s="398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11" t="s">
        <v>26</v>
      </c>
      <c r="C92" s="41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51000</v>
      </c>
      <c r="L95" s="56">
        <f t="shared" si="10"/>
        <v>51000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8" t="s">
        <v>15</v>
      </c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6" t="s">
        <v>18</v>
      </c>
      <c r="B101" s="457"/>
      <c r="C101" s="458"/>
      <c r="D101" s="422" t="s">
        <v>19</v>
      </c>
      <c r="E101" s="422" t="s">
        <v>5</v>
      </c>
      <c r="F101" s="413" t="s">
        <v>104</v>
      </c>
      <c r="G101" s="422" t="s">
        <v>11</v>
      </c>
      <c r="H101" s="433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15" t="str">
        <f>CONCATENATE(L24," Appropriation Change")</f>
        <v>2015 / 2016 Appropriation Change</v>
      </c>
      <c r="P101" s="42"/>
      <c r="Q101" s="314"/>
      <c r="R101" s="426" t="s">
        <v>137</v>
      </c>
      <c r="S101" s="427"/>
      <c r="T101" s="42"/>
    </row>
    <row r="102" spans="1:20" ht="27.75" customHeight="1" thickBot="1">
      <c r="A102" s="459"/>
      <c r="B102" s="460"/>
      <c r="C102" s="461"/>
      <c r="D102" s="423"/>
      <c r="E102" s="423"/>
      <c r="F102" s="414"/>
      <c r="G102" s="423"/>
      <c r="H102" s="434"/>
      <c r="I102" s="316"/>
      <c r="J102" s="191" t="s">
        <v>24</v>
      </c>
      <c r="K102" s="287" t="str">
        <f>'2a.  Simple Form Data Entry'!H156</f>
        <v>Allocation Change</v>
      </c>
      <c r="L102" s="416"/>
      <c r="P102" s="42"/>
      <c r="Q102" s="314"/>
      <c r="R102" s="428"/>
      <c r="S102" s="429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4">
        <f>'2a.  Simple Form Data Entry'!J157</f>
        <v>0</v>
      </c>
      <c r="S103" s="425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01">
        <f>'2a.  Simple Form Data Entry'!J158</f>
        <v>0</v>
      </c>
      <c r="S104" s="40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1">
        <f>'2a.  Simple Form Data Entry'!J159</f>
        <v>0</v>
      </c>
      <c r="S105" s="40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1">
        <f>'2a.  Simple Form Data Entry'!J160</f>
        <v>0</v>
      </c>
      <c r="S106" s="40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1">
        <f>'2a.  Simple Form Data Entry'!J161</f>
        <v>0</v>
      </c>
      <c r="S107" s="40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1">
        <f>'2a.  Simple Form Data Entry'!J162</f>
        <v>0</v>
      </c>
      <c r="S108" s="402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3">
        <f>SUM(R103:S107)</f>
        <v>0</v>
      </c>
      <c r="S109" s="404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35" t="str">
        <f>IF('2a.  Simple Form Data Entry'!G39="Y","See note 5 below.",'2a.  Simple Form Data Entry'!D43)</f>
        <v>An NPV analysis was not performed because this is a sale of tax title property.</v>
      </c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5"/>
    </row>
    <row r="113" spans="1:20" ht="13.5">
      <c r="A113" s="68" t="s">
        <v>112</v>
      </c>
      <c r="B113" s="430" t="s">
        <v>150</v>
      </c>
      <c r="C113" s="430"/>
      <c r="D113" s="430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5"/>
    </row>
    <row r="114" spans="1:20" ht="15" customHeight="1">
      <c r="A114" s="69" t="s">
        <v>52</v>
      </c>
      <c r="B114" s="431" t="s">
        <v>116</v>
      </c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5"/>
    </row>
    <row r="115" spans="1:20" ht="13.5">
      <c r="A115" s="69" t="s">
        <v>113</v>
      </c>
      <c r="B115" s="43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2"/>
      <c r="D115" s="432"/>
      <c r="E115" s="432"/>
      <c r="F115" s="432"/>
      <c r="G115" s="432"/>
      <c r="H115" s="432"/>
      <c r="I115" s="432"/>
      <c r="J115" s="432"/>
      <c r="K115" s="432"/>
      <c r="L115" s="432"/>
      <c r="M115" s="432"/>
      <c r="N115" s="432"/>
      <c r="O115" s="432"/>
      <c r="P115" s="432"/>
      <c r="Q115" s="432"/>
      <c r="R115" s="432"/>
      <c r="S115" s="432"/>
      <c r="T115" s="5"/>
    </row>
    <row r="116" spans="1:20" ht="13.5" customHeight="1">
      <c r="A116" s="67" t="s">
        <v>114</v>
      </c>
      <c r="B116" s="421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1"/>
      <c r="P116" s="421"/>
      <c r="Q116" s="421"/>
      <c r="R116" s="421"/>
      <c r="S116" s="421"/>
      <c r="T116" s="5"/>
    </row>
    <row r="117" spans="1:20" ht="16.5" customHeight="1">
      <c r="A117" s="67" t="s">
        <v>118</v>
      </c>
      <c r="B117" s="420" t="s">
        <v>111</v>
      </c>
      <c r="C117" s="420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5"/>
    </row>
    <row r="118" spans="1:19" ht="14.25" customHeight="1">
      <c r="A118" s="67"/>
      <c r="B118" s="417" t="str">
        <f>'2a.  Simple Form Data Entry'!C174</f>
        <v xml:space="preserve">- This parcel will be returned to private ownership and at the current assessed value will generate annual tax revenue of $483.77 and will save KC the cost of the annual surface water management and conservation fees of $67.49.           
</v>
      </c>
      <c r="C118" s="417"/>
      <c r="D118" s="417"/>
      <c r="E118" s="417"/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</row>
    <row r="119" spans="1:19" ht="13.5">
      <c r="A119" s="67"/>
      <c r="B119" s="417"/>
      <c r="C119" s="417"/>
      <c r="D119" s="417"/>
      <c r="E119" s="417"/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</row>
    <row r="120" spans="1:19" ht="12.75" customHeight="1">
      <c r="A120" s="67"/>
      <c r="B120" s="417"/>
      <c r="C120" s="417"/>
      <c r="D120" s="417"/>
      <c r="E120" s="417"/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</row>
    <row r="121" spans="1:19" ht="15" customHeight="1">
      <c r="A121" s="67"/>
      <c r="B121" s="417"/>
      <c r="C121" s="417"/>
      <c r="D121" s="417"/>
      <c r="E121" s="417"/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</row>
    <row r="122" spans="1:20" ht="13.5">
      <c r="A122" s="67"/>
      <c r="B122" s="417"/>
      <c r="C122" s="417"/>
      <c r="D122" s="417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5"/>
    </row>
    <row r="123" spans="1:19" ht="13.5">
      <c r="A123" s="67"/>
      <c r="B123" s="417"/>
      <c r="C123" s="417"/>
      <c r="D123" s="417"/>
      <c r="E123" s="417"/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</row>
    <row r="124" spans="1:19" ht="13.5">
      <c r="A124" t="str">
        <f>IF('2a.  Simple Form Data Entry'!C180=""," ","6.")</f>
        <v xml:space="preserve"> </v>
      </c>
      <c r="B124" s="417"/>
      <c r="C124" s="417"/>
      <c r="D124" s="417"/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</row>
    <row r="125" spans="1:19" ht="13.5">
      <c r="A125" s="69"/>
      <c r="B125" s="417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</row>
    <row r="126" spans="1:19" ht="13.5">
      <c r="A126" s="69"/>
      <c r="B126" s="417"/>
      <c r="C126" s="417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7:S10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10">
      <selection activeCell="E125" sqref="E125:F12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126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0" t="s">
        <v>76</v>
      </c>
      <c r="E11" s="370"/>
      <c r="F11" s="371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2" t="s">
        <v>75</v>
      </c>
      <c r="E12" s="372"/>
      <c r="F12" s="373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2" t="s">
        <v>74</v>
      </c>
      <c r="E13" s="372"/>
      <c r="F13" s="373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72"/>
      <c r="F14" s="373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2" t="s">
        <v>72</v>
      </c>
      <c r="E15" s="372"/>
      <c r="F15" s="373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0" t="s">
        <v>70</v>
      </c>
      <c r="E18" s="370"/>
      <c r="F18" s="371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0" t="s">
        <v>139</v>
      </c>
      <c r="E19" s="370"/>
      <c r="F19" s="371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88" t="s">
        <v>144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134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80"/>
      <c r="F58" s="381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4.2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4.2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4.2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6" t="s">
        <v>26</v>
      </c>
      <c r="D88" s="36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149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154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141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34.5" customHeight="1" thickBot="1">
      <c r="B178" s="210"/>
      <c r="C178" s="344" t="s">
        <v>123</v>
      </c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6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3" t="s">
        <v>140</v>
      </c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6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3" t="s">
        <v>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tr">
        <f>IF('2b.  Complex Form Data Entry'!G11="","   ",'2b.  Complex Form Data Entry'!G11)</f>
        <v xml:space="preserve">   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5" t="s">
        <v>152</v>
      </c>
      <c r="B7" s="446"/>
      <c r="C7" s="436" t="str">
        <f>IF('2b.  Complex Form Data Entry'!G12="","   ",'2b.  Complex Form Data Entry'!G12)</f>
        <v xml:space="preserve">   </v>
      </c>
      <c r="D7" s="436"/>
      <c r="E7" s="436"/>
      <c r="F7" s="436"/>
      <c r="G7" s="436"/>
      <c r="H7" s="436"/>
      <c r="I7" s="436"/>
      <c r="J7" s="43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7" t="s">
        <v>2</v>
      </c>
      <c r="B8" s="448"/>
      <c r="C8" s="292" t="str">
        <f>IF('2b.  Complex Form Data Entry'!G15="","   ",'2b.  Complex Form Data Entry'!G15)</f>
        <v xml:space="preserve">   </v>
      </c>
      <c r="E8" s="292"/>
      <c r="F8" s="448" t="s">
        <v>8</v>
      </c>
      <c r="G8" s="448"/>
      <c r="H8" s="329" t="str">
        <f>IF('2b.  Complex Form Data Entry'!G15=""," ",'2b.  Complex Form Data Entry'!G16)</f>
        <v xml:space="preserve"> 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389" t="str">
        <f>IF('2b.  Complex Form Data Entry'!G10=""," ",'2b.  Complex Form Data Entry'!G10)</f>
        <v xml:space="preserve"> 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/>
      <c r="T10" s="11"/>
    </row>
    <row r="11" spans="1:20" ht="13.5" thickBot="1">
      <c r="A11" s="332"/>
      <c r="B11" s="333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3" t="s">
        <v>14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9" t="s">
        <v>32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3" t="s">
        <v>145</v>
      </c>
      <c r="B17" s="443"/>
      <c r="C17" s="443"/>
      <c r="D17" s="443"/>
      <c r="E17" s="462" t="str">
        <f>IF('2b.  Complex Form Data Entry'!G39="N","NA",'2b.  Complex Form Data Entry'!G40)</f>
        <v>NA</v>
      </c>
      <c r="F17" s="463"/>
      <c r="G17" s="464"/>
      <c r="H17" s="418" t="s">
        <v>153</v>
      </c>
      <c r="I17" s="419"/>
      <c r="J17" s="419"/>
      <c r="K17" s="419"/>
      <c r="L17" s="419"/>
      <c r="M17" s="419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9" t="s">
        <v>33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5" t="str">
        <f>IF('2b.  Complex Form Data Entry'!E80="","   ",'2b.  Complex Form Data Entry'!E80)</f>
        <v xml:space="preserve">   </v>
      </c>
      <c r="B35" s="406"/>
      <c r="C35" s="407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7" t="s">
        <v>55</v>
      </c>
      <c r="C39" s="398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9" t="s">
        <v>56</v>
      </c>
      <c r="C40" s="40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7" t="s">
        <v>57</v>
      </c>
      <c r="C41" s="398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1" t="s">
        <v>26</v>
      </c>
      <c r="C42" s="41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8" t="str">
        <f>IF('2b.  Complex Form Data Entry'!E91="","   ",'2b.  Complex Form Data Entry'!E91)</f>
        <v xml:space="preserve">   </v>
      </c>
      <c r="B45" s="409"/>
      <c r="C45" s="410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7" t="s">
        <v>55</v>
      </c>
      <c r="C49" s="398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9" t="s">
        <v>56</v>
      </c>
      <c r="C50" s="40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7" t="s">
        <v>57</v>
      </c>
      <c r="C51" s="398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1" t="s">
        <v>26</v>
      </c>
      <c r="C52" s="41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8" t="str">
        <f>IF('2b.  Complex Form Data Entry'!E102="","   ",'2b.  Complex Form Data Entry'!E102)</f>
        <v xml:space="preserve">   </v>
      </c>
      <c r="B55" s="409"/>
      <c r="C55" s="410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7" t="s">
        <v>55</v>
      </c>
      <c r="C59" s="398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9" t="s">
        <v>56</v>
      </c>
      <c r="C60" s="40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7" t="s">
        <v>57</v>
      </c>
      <c r="C61" s="398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1" t="s">
        <v>26</v>
      </c>
      <c r="C62" s="41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8" t="str">
        <f>IF('2b.  Complex Form Data Entry'!E113="","   ",'2b.  Complex Form Data Entry'!E113)</f>
        <v xml:space="preserve">   </v>
      </c>
      <c r="B65" s="409"/>
      <c r="C65" s="410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7" t="s">
        <v>55</v>
      </c>
      <c r="C69" s="398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9" t="s">
        <v>56</v>
      </c>
      <c r="C70" s="40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7" t="s">
        <v>57</v>
      </c>
      <c r="C71" s="398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1" t="s">
        <v>26</v>
      </c>
      <c r="C72" s="41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8" t="str">
        <f>IF('2b.  Complex Form Data Entry'!E124="","   ",'2b.  Complex Form Data Entry'!E124)</f>
        <v xml:space="preserve">   </v>
      </c>
      <c r="B75" s="409"/>
      <c r="C75" s="410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7" t="s">
        <v>55</v>
      </c>
      <c r="C79" s="398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9" t="s">
        <v>56</v>
      </c>
      <c r="C80" s="40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7" t="s">
        <v>57</v>
      </c>
      <c r="C81" s="398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11" t="s">
        <v>26</v>
      </c>
      <c r="C82" s="41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8" t="str">
        <f>IF('2b.  Complex Form Data Entry'!E135="","   ",'2b.  Complex Form Data Entry'!E135)</f>
        <v xml:space="preserve">   </v>
      </c>
      <c r="B85" s="409"/>
      <c r="C85" s="410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7" t="s">
        <v>55</v>
      </c>
      <c r="C89" s="398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9" t="s">
        <v>56</v>
      </c>
      <c r="C90" s="40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7" t="s">
        <v>57</v>
      </c>
      <c r="C91" s="398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11" t="s">
        <v>26</v>
      </c>
      <c r="C92" s="41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7" t="s">
        <v>133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3" t="s">
        <v>31</v>
      </c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1"/>
    </row>
    <row r="100" spans="1:20" ht="3" customHeight="1" thickBot="1" thickTop="1">
      <c r="A100" s="444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1"/>
    </row>
    <row r="101" spans="1:19" ht="13.5">
      <c r="A101" s="454" t="s">
        <v>7</v>
      </c>
      <c r="B101" s="452"/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3"/>
    </row>
    <row r="102" spans="1:20" ht="13.5">
      <c r="A102" s="450" t="s">
        <v>0</v>
      </c>
      <c r="B102" s="451"/>
      <c r="C102" s="449" t="str">
        <f>IF('2b.  Complex Form Data Entry'!G11="","   ",'2b.  Complex Form Data Entry'!G11)</f>
        <v xml:space="preserve">   </v>
      </c>
      <c r="D102" s="449"/>
      <c r="E102" s="449"/>
      <c r="F102" s="449"/>
      <c r="G102" s="449"/>
      <c r="H102" s="449"/>
      <c r="I102" s="449"/>
      <c r="J102" s="44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5" t="s">
        <v>152</v>
      </c>
      <c r="B103" s="446"/>
      <c r="C103" s="436" t="str">
        <f>IF('2b.  Complex Form Data Entry'!G12="","   ",'2b.  Complex Form Data Entry'!G12)</f>
        <v xml:space="preserve">   </v>
      </c>
      <c r="D103" s="436"/>
      <c r="E103" s="436"/>
      <c r="F103" s="436"/>
      <c r="G103" s="436"/>
      <c r="H103" s="436"/>
      <c r="I103" s="436"/>
      <c r="J103" s="43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7" t="s">
        <v>2</v>
      </c>
      <c r="B104" s="448"/>
      <c r="C104" s="298" t="str">
        <f>IF('2b.  Complex Form Data Entry'!G15="","   ",'2b.  Complex Form Data Entry'!G15)</f>
        <v xml:space="preserve">   </v>
      </c>
      <c r="E104" s="298"/>
      <c r="F104" s="448" t="s">
        <v>8</v>
      </c>
      <c r="G104" s="448"/>
      <c r="H104" s="329" t="str">
        <f>IF('2b.  Complex Form Data Entry'!G15=""," ",'2b.  Complex Form Data Entry'!G16)</f>
        <v xml:space="preserve"> </v>
      </c>
      <c r="I104" s="298"/>
      <c r="J104" s="298"/>
      <c r="L104" s="446" t="s">
        <v>10</v>
      </c>
      <c r="M104" s="446"/>
      <c r="N104" s="446"/>
      <c r="O104" s="44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7" t="s">
        <v>3</v>
      </c>
      <c r="B105" s="448"/>
      <c r="C105" s="300"/>
      <c r="D105" s="298"/>
      <c r="E105" s="298"/>
      <c r="F105" s="448" t="s">
        <v>13</v>
      </c>
      <c r="G105" s="448"/>
      <c r="H105" s="298"/>
      <c r="I105" s="298"/>
      <c r="J105" s="298"/>
      <c r="L105" s="446" t="s">
        <v>9</v>
      </c>
      <c r="M105" s="446"/>
      <c r="N105" s="446"/>
      <c r="O105" s="44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389" t="str">
        <f>IF('2b.  Complex Form Data Entry'!G10=""," ",'2b.  Complex Form Data Entry'!G10)</f>
        <v xml:space="preserve"> </v>
      </c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90"/>
      <c r="T106" s="11"/>
    </row>
    <row r="107" spans="1:20" ht="13.5" thickBot="1">
      <c r="A107" s="332"/>
      <c r="B107" s="333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2"/>
      <c r="T107" s="11"/>
    </row>
    <row r="108" spans="1:20" ht="18.75" customHeight="1" thickBot="1" thickTop="1">
      <c r="A108" s="438" t="s">
        <v>15</v>
      </c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/>
      <c r="R108" s="438"/>
      <c r="S108" s="43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6" t="s">
        <v>18</v>
      </c>
      <c r="B112" s="457"/>
      <c r="C112" s="458"/>
      <c r="D112" s="422" t="s">
        <v>19</v>
      </c>
      <c r="E112" s="422" t="s">
        <v>5</v>
      </c>
      <c r="F112" s="413" t="s">
        <v>104</v>
      </c>
      <c r="G112" s="422" t="s">
        <v>11</v>
      </c>
      <c r="H112" s="433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15" t="str">
        <f>CONCATENATE(L34," Appropriation Change")</f>
        <v>2015 / 2016 Appropriation Change</v>
      </c>
      <c r="O112" s="303"/>
      <c r="P112" s="303"/>
      <c r="Q112" s="303"/>
      <c r="R112" s="426" t="s">
        <v>138</v>
      </c>
      <c r="S112" s="427"/>
      <c r="T112" s="42"/>
    </row>
    <row r="113" spans="1:20" ht="37.5" customHeight="1" thickBot="1">
      <c r="A113" s="459"/>
      <c r="B113" s="460"/>
      <c r="C113" s="461"/>
      <c r="D113" s="423"/>
      <c r="E113" s="423"/>
      <c r="F113" s="414"/>
      <c r="G113" s="423"/>
      <c r="H113" s="434"/>
      <c r="I113" s="316"/>
      <c r="J113" s="191" t="s">
        <v>24</v>
      </c>
      <c r="K113" s="287" t="str">
        <f>'2b.  Complex Form Data Entry'!H156</f>
        <v>Allocation Change</v>
      </c>
      <c r="L113" s="416"/>
      <c r="O113" s="303"/>
      <c r="P113" s="303"/>
      <c r="Q113" s="303"/>
      <c r="R113" s="428"/>
      <c r="S113" s="429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35" t="str">
        <f>IF('2b.  Complex Form Data Entry'!G39="Y","See note 5 below.",'2b.  Complex Form Data Entry'!D43)</f>
        <v>An NPV analysis was not performed because …</v>
      </c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5"/>
    </row>
    <row r="124" spans="1:20" ht="13.5">
      <c r="A124" s="68" t="s">
        <v>112</v>
      </c>
      <c r="B124" s="430" t="s">
        <v>150</v>
      </c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2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2"/>
      <c r="D126" s="432"/>
      <c r="E126" s="432"/>
      <c r="F126" s="432"/>
      <c r="G126" s="432"/>
      <c r="H126" s="432"/>
      <c r="I126" s="432"/>
      <c r="J126" s="432"/>
      <c r="K126" s="432"/>
      <c r="L126" s="432"/>
      <c r="M126" s="432"/>
      <c r="N126" s="432"/>
      <c r="O126" s="432"/>
      <c r="P126" s="432"/>
      <c r="Q126" s="432"/>
      <c r="R126" s="432"/>
      <c r="S126" s="432"/>
      <c r="T126" s="5"/>
    </row>
    <row r="127" spans="1:20" ht="14.25" customHeight="1">
      <c r="A127" s="67" t="s">
        <v>114</v>
      </c>
      <c r="B127" s="421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1"/>
      <c r="D127" s="421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1"/>
      <c r="Q127" s="421"/>
      <c r="R127" s="421"/>
      <c r="S127" s="421"/>
      <c r="T127" s="5"/>
    </row>
    <row r="128" spans="1:20" ht="16.5" customHeight="1">
      <c r="A128" s="67" t="s">
        <v>118</v>
      </c>
      <c r="B128" s="420" t="s">
        <v>111</v>
      </c>
      <c r="C128" s="420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5"/>
    </row>
    <row r="129" spans="1:19" ht="14.25" customHeight="1">
      <c r="A129" s="67"/>
      <c r="B129" s="417" t="str">
        <f>'2b.  Complex Form Data Entry'!C174</f>
        <v>-</v>
      </c>
      <c r="C129" s="417"/>
      <c r="D129" s="417"/>
      <c r="E129" s="417"/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</row>
    <row r="130" spans="1:19" ht="13.5">
      <c r="A130" s="67"/>
      <c r="B130" s="417" t="str">
        <f>'2b.  Complex Form Data Entry'!C175</f>
        <v xml:space="preserve">- </v>
      </c>
      <c r="C130" s="417"/>
      <c r="D130" s="417"/>
      <c r="E130" s="417"/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</row>
    <row r="131" spans="1:19" ht="12.75" customHeight="1">
      <c r="A131" s="67"/>
      <c r="B131" s="417" t="str">
        <f>'2b.  Complex Form Data Entry'!C176</f>
        <v xml:space="preserve">- </v>
      </c>
      <c r="C131" s="417"/>
      <c r="D131" s="417"/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</row>
    <row r="132" spans="1:19" ht="15" customHeight="1">
      <c r="A132" s="67"/>
      <c r="B132" s="417" t="str">
        <f>'2b.  Complex Form Data Entry'!C177</f>
        <v xml:space="preserve">- </v>
      </c>
      <c r="C132" s="417"/>
      <c r="D132" s="417"/>
      <c r="E132" s="417"/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</row>
    <row r="133" spans="1:20" ht="13.5">
      <c r="A133" s="67"/>
      <c r="B133" s="417" t="str">
        <f>'2b.  Complex Form Data Entry'!C178</f>
        <v xml:space="preserve">- </v>
      </c>
      <c r="C133" s="417"/>
      <c r="D133" s="417"/>
      <c r="E133" s="417"/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5"/>
    </row>
    <row r="134" spans="1:19" ht="13.5">
      <c r="A134" s="67"/>
      <c r="B134" s="417"/>
      <c r="C134" s="417"/>
      <c r="D134" s="417"/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</row>
    <row r="135" spans="1:19" ht="13.5">
      <c r="A135" t="str">
        <f>IF('2b.  Complex Form Data Entry'!C181=""," ","6.")</f>
        <v xml:space="preserve"> </v>
      </c>
      <c r="B135" s="417"/>
      <c r="C135" s="417"/>
      <c r="D135" s="417"/>
      <c r="E135" s="417"/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</row>
    <row r="136" spans="1:19" ht="13.5">
      <c r="A136" s="69"/>
      <c r="B136" s="417"/>
      <c r="C136" s="417"/>
      <c r="D136" s="417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</row>
    <row r="137" spans="1:19" ht="13.5">
      <c r="A137" s="69"/>
      <c r="B137" s="417"/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5319ddd718267efd1964e45ccac473d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84f132197b071fd2d40912084ee6a839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YQKKTEHHRR7V-1353-1601</_dlc_DocId>
    <_dlc_DocIdUrl xmlns="cfc4bdfe-72e7-4bcf-8777-527aa6965755">
      <Url>https://kcmicrosoftonlinecom-38.sharepoint.microsoftonline.com/FMD/Legislation2015/_layouts/15/DocIdRedir.aspx?ID=YQKKTEHHRR7V-1353-1601</Url>
      <Description>YQKKTEHHRR7V-1353-1601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D7BB941-257E-42DA-AB61-D7A434D34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0FBDC6-4880-4093-B215-23E3C98477C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http://purl.org/dc/terms/"/>
    <ds:schemaRef ds:uri="cfc4bdfe-72e7-4bcf-8777-527aa6965755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516f40b-13c9-483a-b8d0-25e20c0c5f62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2016-12-01T21:27:14Z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e3e286e5-0b33-4200-8d29-131dd1af58ac</vt:lpwstr>
  </property>
  <property fmtid="{D5CDD505-2E9C-101B-9397-08002B2CF9AE}" pid="4" name="ContentTypeId">
    <vt:lpwstr>0x01010055F3145C9B4BC643A0A9D21F052A005B</vt:lpwstr>
  </property>
</Properties>
</file>