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FinPlanAdj (2)" sheetId="1" r:id="rId1"/>
  </sheets>
  <externalReferences>
    <externalReference r:id="rId4"/>
  </externalReferences>
  <definedNames>
    <definedName name="_xlnm.Print_Area" localSheetId="0">'FinPlanAdj (2)'!$A$1:$G$36</definedName>
  </definedNames>
  <calcPr fullCalcOnLoad="1"/>
</workbook>
</file>

<file path=xl/comments1.xml><?xml version="1.0" encoding="utf-8"?>
<comments xmlns="http://schemas.openxmlformats.org/spreadsheetml/2006/main">
  <authors>
    <author>dempset</author>
  </authors>
  <commentList>
    <comment ref="B10" authorId="0">
      <text>
        <r>
          <rPr>
            <b/>
            <sz val="8"/>
            <rFont val="Tahoma"/>
            <family val="0"/>
          </rPr>
          <t>dempset:</t>
        </r>
        <r>
          <rPr>
            <sz val="8"/>
            <rFont val="Tahoma"/>
            <family val="0"/>
          </rPr>
          <t xml:space="preserve">
account 48903</t>
        </r>
      </text>
    </comment>
    <comment ref="B11" authorId="0">
      <text>
        <r>
          <rPr>
            <b/>
            <sz val="8"/>
            <rFont val="Tahoma"/>
            <family val="0"/>
          </rPr>
          <t>dempset:</t>
        </r>
        <r>
          <rPr>
            <sz val="8"/>
            <rFont val="Tahoma"/>
            <family val="0"/>
          </rPr>
          <t xml:space="preserve">
acount 3611
</t>
        </r>
      </text>
    </comment>
    <comment ref="B12" authorId="0">
      <text>
        <r>
          <rPr>
            <b/>
            <sz val="8"/>
            <rFont val="Tahoma"/>
            <family val="0"/>
          </rPr>
          <t>dempset:</t>
        </r>
        <r>
          <rPr>
            <sz val="8"/>
            <rFont val="Tahoma"/>
            <family val="0"/>
          </rPr>
          <t xml:space="preserve">
all other revenues</t>
        </r>
      </text>
    </comment>
    <comment ref="B16" authorId="0">
      <text>
        <r>
          <rPr>
            <b/>
            <sz val="8"/>
            <rFont val="Tahoma"/>
            <family val="0"/>
          </rPr>
          <t>dempset:</t>
        </r>
        <r>
          <rPr>
            <sz val="8"/>
            <rFont val="Tahoma"/>
            <family val="0"/>
          </rPr>
          <t xml:space="preserve">
accounts 53109,53421,53422,53423,53424,53425,53426,53427,53430, 53450
</t>
        </r>
      </text>
    </comment>
    <comment ref="B17" authorId="0">
      <text>
        <r>
          <rPr>
            <b/>
            <sz val="8"/>
            <rFont val="Tahoma"/>
            <family val="0"/>
          </rPr>
          <t>dempset:</t>
        </r>
        <r>
          <rPr>
            <sz val="8"/>
            <rFont val="Tahoma"/>
            <family val="0"/>
          </rPr>
          <t xml:space="preserve">
all other accounts</t>
        </r>
      </text>
    </comment>
    <comment ref="B31" authorId="0">
      <text>
        <r>
          <rPr>
            <b/>
            <sz val="8"/>
            <rFont val="Tahoma"/>
            <family val="0"/>
          </rPr>
          <t>dempset:</t>
        </r>
        <r>
          <rPr>
            <sz val="8"/>
            <rFont val="Tahoma"/>
            <family val="0"/>
          </rPr>
          <t xml:space="preserve">
from 4qtr 2003</t>
        </r>
      </text>
    </comment>
    <comment ref="B33" authorId="0">
      <text>
        <r>
          <rPr>
            <b/>
            <sz val="8"/>
            <rFont val="Tahoma"/>
            <family val="0"/>
          </rPr>
          <t>dempset:</t>
        </r>
        <r>
          <rPr>
            <sz val="8"/>
            <rFont val="Tahoma"/>
            <family val="0"/>
          </rPr>
          <t xml:space="preserve">
from 4th qtr 2003</t>
        </r>
      </text>
    </comment>
  </commentList>
</comments>
</file>

<file path=xl/sharedStrings.xml><?xml version="1.0" encoding="utf-8"?>
<sst xmlns="http://schemas.openxmlformats.org/spreadsheetml/2006/main" count="49" uniqueCount="48">
  <si>
    <t>Form C</t>
  </si>
  <si>
    <t>Non-CX Financial Plan</t>
  </si>
  <si>
    <t>Fund Name:  Benefits Fund</t>
  </si>
  <si>
    <t>Fund Number:  000005500</t>
  </si>
  <si>
    <t xml:space="preserve">Quarter:   Second 2004 </t>
  </si>
  <si>
    <t>Prepared by:   Ruth Hultengren</t>
  </si>
  <si>
    <t>Date Prepared:  July 19,2004</t>
  </si>
  <si>
    <t>Category</t>
  </si>
  <si>
    <t xml:space="preserve">2003 Actual </t>
  </si>
  <si>
    <t>2004 Adopted</t>
  </si>
  <si>
    <t xml:space="preserve">2004 Revised  </t>
  </si>
  <si>
    <t>2004 Estimated</t>
  </si>
  <si>
    <t>Estimated-Adopted Change</t>
  </si>
  <si>
    <t>Explanation of Change</t>
  </si>
  <si>
    <t xml:space="preserve">Beginning Fund Balance </t>
  </si>
  <si>
    <t>Revenues</t>
  </si>
  <si>
    <t>Flexrate Recovery</t>
  </si>
  <si>
    <t>FTE Count is less than budgeted (12,205 vs. 12,302)</t>
  </si>
  <si>
    <t>Interest Revenue</t>
  </si>
  <si>
    <t>Timely collection of revenues kept cash balances high</t>
  </si>
  <si>
    <t>Other Non-Flexrate Revenues</t>
  </si>
  <si>
    <t>Cost for self funded medical is less than actuary's original projection, corresponding revenues are lower as well.</t>
  </si>
  <si>
    <t>Total Revenues</t>
  </si>
  <si>
    <t>Expenditures</t>
  </si>
  <si>
    <t>Insurance Premiums</t>
  </si>
  <si>
    <t>FTE Count is less than budgeted (12,205 vs. 12,302); PEPM cost for self funded medical is less than actuary's original projection</t>
  </si>
  <si>
    <t>Benefits Administration</t>
  </si>
  <si>
    <t>HATF Initiative Implementation</t>
  </si>
  <si>
    <t>3rd. Qtr. Omnibus</t>
  </si>
  <si>
    <t>Pending 3rd Quarter Omnibus Request</t>
  </si>
  <si>
    <t>Enrollment Flucuation Contingency</t>
  </si>
  <si>
    <t>Total Expenditures</t>
  </si>
  <si>
    <t>Estimated Underexpenditures</t>
  </si>
  <si>
    <t>Other Fund Transactions</t>
  </si>
  <si>
    <t>14th Month GAAP Accounting Adjustments</t>
  </si>
  <si>
    <t>Total Other Fund Transactions</t>
  </si>
  <si>
    <t>Ending Fund Balance</t>
  </si>
  <si>
    <t>Designations and Reserves</t>
  </si>
  <si>
    <t>Encumbrances</t>
  </si>
  <si>
    <t>IBNR</t>
  </si>
  <si>
    <t>From 2005 Actuary Report</t>
  </si>
  <si>
    <t>IBNR Shortfall</t>
  </si>
  <si>
    <t>Claims Flucuation Reserve (5%of Claims)</t>
  </si>
  <si>
    <t>Claims Flucuation Reserve Shortfall</t>
  </si>
  <si>
    <t>Total Designations and Reserves</t>
  </si>
  <si>
    <t>Ending Undesignated Fund Balance</t>
  </si>
  <si>
    <t>Target Fund Balance</t>
  </si>
  <si>
    <t>Financial Plan Notes: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</si>
</sst>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7" fontId="3" fillId="0" borderId="1" xfId="19" applyFont="1" applyBorder="1" applyAlignment="1">
      <alignment horizontal="centerContinuous" wrapText="1"/>
      <protection/>
    </xf>
    <xf numFmtId="37" fontId="3" fillId="0" borderId="2" xfId="19" applyFont="1" applyBorder="1" applyAlignment="1">
      <alignment horizontal="centerContinuous" wrapText="1"/>
      <protection/>
    </xf>
    <xf numFmtId="37" fontId="3" fillId="0" borderId="3" xfId="19" applyFont="1" applyBorder="1" applyAlignment="1">
      <alignment horizontal="centerContinuous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7" fontId="4" fillId="0" borderId="0" xfId="19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37" fontId="3" fillId="0" borderId="5" xfId="19" applyFont="1" applyBorder="1" applyAlignment="1">
      <alignment horizontal="center"/>
      <protection/>
    </xf>
    <xf numFmtId="37" fontId="1" fillId="0" borderId="0" xfId="19" applyFont="1" applyBorder="1" applyAlignment="1">
      <alignment horizontal="centerContinuous" wrapText="1"/>
      <protection/>
    </xf>
    <xf numFmtId="0" fontId="5" fillId="0" borderId="0" xfId="0" applyFont="1" applyBorder="1" applyAlignment="1">
      <alignment/>
    </xf>
    <xf numFmtId="37" fontId="1" fillId="0" borderId="5" xfId="19" applyFont="1" applyBorder="1" applyAlignment="1">
      <alignment horizontal="left"/>
      <protection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37" fontId="5" fillId="0" borderId="0" xfId="19" applyFont="1" applyBorder="1" applyAlignment="1">
      <alignment horizontal="centerContinuous" wrapText="1"/>
      <protection/>
    </xf>
    <xf numFmtId="0" fontId="5" fillId="0" borderId="0" xfId="0" applyFont="1" applyAlignment="1">
      <alignment/>
    </xf>
    <xf numFmtId="37" fontId="6" fillId="2" borderId="9" xfId="19" applyFont="1" applyFill="1" applyBorder="1" applyAlignment="1" applyProtection="1">
      <alignment horizontal="left" wrapText="1"/>
      <protection/>
    </xf>
    <xf numFmtId="37" fontId="6" fillId="2" borderId="9" xfId="19" applyFont="1" applyFill="1" applyBorder="1" applyAlignment="1">
      <alignment horizontal="center" wrapText="1"/>
      <protection/>
    </xf>
    <xf numFmtId="37" fontId="6" fillId="2" borderId="10" xfId="19" applyFont="1" applyFill="1" applyBorder="1" applyAlignment="1">
      <alignment horizontal="center" wrapText="1"/>
      <protection/>
    </xf>
    <xf numFmtId="37" fontId="6" fillId="2" borderId="0" xfId="19" applyFont="1" applyFill="1" applyAlignment="1">
      <alignment horizontal="center" wrapText="1"/>
      <protection/>
    </xf>
    <xf numFmtId="0" fontId="1" fillId="2" borderId="0" xfId="0" applyFont="1" applyFill="1" applyAlignment="1">
      <alignment/>
    </xf>
    <xf numFmtId="37" fontId="6" fillId="0" borderId="9" xfId="19" applyFont="1" applyFill="1" applyBorder="1" applyAlignment="1">
      <alignment horizontal="left"/>
      <protection/>
    </xf>
    <xf numFmtId="164" fontId="6" fillId="0" borderId="9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6" fillId="0" borderId="12" xfId="15" applyNumberFormat="1" applyFont="1" applyFill="1" applyBorder="1" applyAlignment="1">
      <alignment/>
    </xf>
    <xf numFmtId="164" fontId="1" fillId="0" borderId="4" xfId="15" applyNumberFormat="1" applyFont="1" applyBorder="1" applyAlignment="1">
      <alignment/>
    </xf>
    <xf numFmtId="164" fontId="5" fillId="0" borderId="13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14" xfId="19" applyFont="1" applyFill="1" applyBorder="1" applyAlignment="1">
      <alignment horizontal="left"/>
      <protection/>
    </xf>
    <xf numFmtId="164" fontId="1" fillId="0" borderId="14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1" xfId="15" applyNumberFormat="1" applyFont="1" applyBorder="1" applyAlignment="1">
      <alignment/>
    </xf>
    <xf numFmtId="164" fontId="7" fillId="0" borderId="15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37" fontId="1" fillId="0" borderId="14" xfId="19" applyFont="1" applyFill="1" applyBorder="1" applyAlignment="1">
      <alignment horizontal="left"/>
      <protection/>
    </xf>
    <xf numFmtId="37" fontId="5" fillId="0" borderId="14" xfId="19" applyFont="1" applyFill="1" applyBorder="1" applyAlignment="1">
      <alignment horizontal="left" wrapText="1"/>
      <protection/>
    </xf>
    <xf numFmtId="164" fontId="7" fillId="0" borderId="14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1" fillId="0" borderId="14" xfId="15" applyNumberFormat="1" applyFont="1" applyBorder="1" applyAlignment="1">
      <alignment/>
    </xf>
    <xf numFmtId="164" fontId="5" fillId="0" borderId="15" xfId="15" applyNumberFormat="1" applyFont="1" applyBorder="1" applyAlignment="1">
      <alignment/>
    </xf>
    <xf numFmtId="37" fontId="1" fillId="0" borderId="5" xfId="15" applyNumberFormat="1" applyFont="1" applyBorder="1" applyAlignment="1">
      <alignment/>
    </xf>
    <xf numFmtId="164" fontId="5" fillId="0" borderId="14" xfId="15" applyNumberFormat="1" applyFont="1" applyFill="1" applyBorder="1" applyAlignment="1">
      <alignment wrapText="1"/>
    </xf>
    <xf numFmtId="164" fontId="7" fillId="0" borderId="14" xfId="15" applyNumberFormat="1" applyFont="1" applyBorder="1" applyAlignment="1">
      <alignment wrapText="1"/>
    </xf>
    <xf numFmtId="164" fontId="1" fillId="0" borderId="5" xfId="15" applyNumberFormat="1" applyFont="1" applyFill="1" applyBorder="1" applyAlignment="1">
      <alignment horizontal="center"/>
    </xf>
    <xf numFmtId="37" fontId="6" fillId="0" borderId="13" xfId="19" applyFont="1" applyFill="1" applyBorder="1" applyAlignment="1">
      <alignment horizontal="left"/>
      <protection/>
    </xf>
    <xf numFmtId="164" fontId="6" fillId="0" borderId="13" xfId="15" applyNumberFormat="1" applyFont="1" applyFill="1" applyBorder="1" applyAlignment="1">
      <alignment/>
    </xf>
    <xf numFmtId="164" fontId="6" fillId="0" borderId="13" xfId="15" applyNumberFormat="1" applyFont="1" applyBorder="1" applyAlignment="1">
      <alignment/>
    </xf>
    <xf numFmtId="164" fontId="7" fillId="0" borderId="13" xfId="15" applyNumberFormat="1" applyFont="1" applyBorder="1" applyAlignment="1">
      <alignment/>
    </xf>
    <xf numFmtId="164" fontId="1" fillId="3" borderId="9" xfId="15" applyNumberFormat="1" applyFont="1" applyFill="1" applyBorder="1" applyAlignment="1" quotePrefix="1">
      <alignment/>
    </xf>
    <xf numFmtId="164" fontId="1" fillId="3" borderId="11" xfId="15" applyNumberFormat="1" applyFont="1" applyFill="1" applyBorder="1" applyAlignment="1">
      <alignment/>
    </xf>
    <xf numFmtId="164" fontId="1" fillId="0" borderId="10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1" fillId="0" borderId="14" xfId="15" applyNumberFormat="1" applyFont="1" applyFill="1" applyBorder="1" applyAlignment="1" quotePrefix="1">
      <alignment/>
    </xf>
    <xf numFmtId="164" fontId="5" fillId="0" borderId="5" xfId="15" applyNumberFormat="1" applyFont="1" applyBorder="1" applyAlignment="1">
      <alignment/>
    </xf>
    <xf numFmtId="164" fontId="6" fillId="0" borderId="14" xfId="15" applyNumberFormat="1" applyFont="1" applyFill="1" applyBorder="1" applyAlignment="1">
      <alignment/>
    </xf>
    <xf numFmtId="164" fontId="6" fillId="0" borderId="1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6" fillId="0" borderId="9" xfId="15" applyNumberFormat="1" applyFont="1" applyFill="1" applyBorder="1" applyAlignment="1" quotePrefix="1">
      <alignment/>
    </xf>
    <xf numFmtId="164" fontId="6" fillId="0" borderId="11" xfId="15" applyNumberFormat="1" applyFont="1" applyFill="1" applyBorder="1" applyAlignment="1" quotePrefix="1">
      <alignment/>
    </xf>
    <xf numFmtId="164" fontId="6" fillId="0" borderId="1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15" xfId="15" applyNumberFormat="1" applyFont="1" applyFill="1" applyBorder="1" applyAlignment="1">
      <alignment/>
    </xf>
    <xf numFmtId="164" fontId="5" fillId="0" borderId="14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14" xfId="15" applyNumberFormat="1" applyFont="1" applyFill="1" applyBorder="1" applyAlignment="1">
      <alignment/>
    </xf>
    <xf numFmtId="38" fontId="1" fillId="0" borderId="6" xfId="19" applyNumberFormat="1" applyFont="1" applyBorder="1">
      <alignment/>
      <protection/>
    </xf>
    <xf numFmtId="164" fontId="6" fillId="0" borderId="5" xfId="15" applyNumberFormat="1" applyFont="1" applyFill="1" applyBorder="1" applyAlignment="1">
      <alignment/>
    </xf>
    <xf numFmtId="164" fontId="6" fillId="0" borderId="13" xfId="15" applyNumberFormat="1" applyFont="1" applyFill="1" applyBorder="1" applyAlignment="1">
      <alignment/>
    </xf>
    <xf numFmtId="164" fontId="8" fillId="0" borderId="14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6" xfId="15" applyNumberFormat="1" applyFont="1" applyBorder="1" applyAlignment="1">
      <alignment/>
    </xf>
    <xf numFmtId="164" fontId="5" fillId="0" borderId="9" xfId="15" applyNumberFormat="1" applyFont="1" applyBorder="1" applyAlignment="1">
      <alignment/>
    </xf>
    <xf numFmtId="37" fontId="6" fillId="0" borderId="9" xfId="19" applyFont="1" applyFill="1" applyBorder="1" applyAlignment="1" quotePrefix="1">
      <alignment horizontal="left"/>
      <protection/>
    </xf>
    <xf numFmtId="164" fontId="1" fillId="0" borderId="9" xfId="15" applyNumberFormat="1" applyFont="1" applyFill="1" applyBorder="1" applyAlignment="1">
      <alignment/>
    </xf>
    <xf numFmtId="164" fontId="1" fillId="0" borderId="11" xfId="15" applyNumberFormat="1" applyFont="1" applyFill="1" applyBorder="1" applyAlignment="1">
      <alignment/>
    </xf>
    <xf numFmtId="164" fontId="1" fillId="0" borderId="10" xfId="15" applyNumberFormat="1" applyFont="1" applyBorder="1" applyAlignment="1">
      <alignment horizontal="right"/>
    </xf>
    <xf numFmtId="164" fontId="5" fillId="0" borderId="13" xfId="15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37" fontId="6" fillId="0" borderId="0" xfId="19" applyFont="1" applyFill="1" applyBorder="1" applyAlignment="1">
      <alignment horizontal="left"/>
      <protection/>
    </xf>
    <xf numFmtId="37" fontId="1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37" fontId="6" fillId="0" borderId="0" xfId="19" applyFont="1" applyBorder="1" applyAlignment="1" quotePrefix="1">
      <alignment horizontal="left"/>
      <protection/>
    </xf>
    <xf numFmtId="37" fontId="1" fillId="0" borderId="0" xfId="19" applyFont="1" applyBorder="1" applyAlignment="1" quotePrefix="1">
      <alignment horizontal="left"/>
      <protection/>
    </xf>
    <xf numFmtId="164" fontId="6" fillId="0" borderId="0" xfId="0" applyNumberFormat="1" applyFont="1" applyBorder="1" applyAlignment="1" quotePrefix="1">
      <alignment horizontal="left"/>
    </xf>
    <xf numFmtId="0" fontId="1" fillId="0" borderId="0" xfId="0" applyFont="1" applyAlignment="1" quotePrefix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37" fontId="3" fillId="0" borderId="4" xfId="19" applyFont="1" applyBorder="1" applyAlignment="1">
      <alignment horizontal="center" wrapText="1"/>
      <protection/>
    </xf>
    <xf numFmtId="37" fontId="3" fillId="0" borderId="0" xfId="19" applyFont="1" applyBorder="1" applyAlignment="1">
      <alignment horizontal="center" wrapText="1"/>
      <protection/>
    </xf>
    <xf numFmtId="37" fontId="3" fillId="0" borderId="5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2004\2004%20Omnibus\Benefits%203rdQOmni-Higher%20Expendit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Adj"/>
      <sheetName val="FinPlan2Q"/>
      <sheetName val="Backup"/>
      <sheetName val="Sheet1"/>
      <sheetName val="Sheet3"/>
    </sheetNames>
    <sheetDataSet>
      <sheetData sheetId="2">
        <row r="5">
          <cell r="D5">
            <v>-147134688.5722352</v>
          </cell>
        </row>
        <row r="6">
          <cell r="D6">
            <v>-3633482</v>
          </cell>
        </row>
        <row r="8">
          <cell r="D8">
            <v>-3583933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0"/>
  <sheetViews>
    <sheetView tabSelected="1" zoomScale="75" zoomScaleNormal="75" workbookViewId="0" topLeftCell="A1">
      <selection activeCell="G23" sqref="G23"/>
    </sheetView>
  </sheetViews>
  <sheetFormatPr defaultColWidth="9.140625" defaultRowHeight="18" customHeight="1"/>
  <cols>
    <col min="1" max="1" width="43.7109375" style="105" customWidth="1"/>
    <col min="2" max="2" width="14.7109375" style="103" customWidth="1"/>
    <col min="3" max="3" width="15.421875" style="104" customWidth="1"/>
    <col min="4" max="4" width="16.28125" style="103" customWidth="1"/>
    <col min="5" max="5" width="19.7109375" style="103" customWidth="1"/>
    <col min="6" max="6" width="20.7109375" style="103" customWidth="1"/>
    <col min="7" max="7" width="58.7109375" style="14" customWidth="1"/>
    <col min="8" max="8" width="8.8515625" style="14" customWidth="1"/>
    <col min="9" max="16384" width="9.140625" style="24" customWidth="1"/>
  </cols>
  <sheetData>
    <row r="1" spans="1:20" s="7" customFormat="1" ht="18" customHeight="1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9" customFormat="1" ht="18" customHeight="1">
      <c r="A2" s="106" t="s">
        <v>1</v>
      </c>
      <c r="B2" s="107"/>
      <c r="C2" s="107"/>
      <c r="D2" s="107"/>
      <c r="E2" s="107"/>
      <c r="F2" s="107"/>
      <c r="G2" s="108"/>
      <c r="H2" s="8"/>
    </row>
    <row r="3" spans="1:8" s="14" customFormat="1" ht="18" customHeight="1">
      <c r="A3" s="10" t="s">
        <v>2</v>
      </c>
      <c r="B3" s="11"/>
      <c r="C3" s="11"/>
      <c r="D3" s="11"/>
      <c r="E3" s="11"/>
      <c r="F3" s="11"/>
      <c r="G3" s="12"/>
      <c r="H3" s="13"/>
    </row>
    <row r="4" spans="1:20" s="19" customFormat="1" ht="18" customHeight="1">
      <c r="A4" s="10" t="s">
        <v>3</v>
      </c>
      <c r="B4" s="11"/>
      <c r="C4" s="11"/>
      <c r="D4" s="11"/>
      <c r="E4" s="11"/>
      <c r="F4" s="11"/>
      <c r="G4" s="15" t="s">
        <v>4</v>
      </c>
      <c r="H4" s="16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</row>
    <row r="5" spans="1:20" s="19" customFormat="1" ht="18" customHeight="1">
      <c r="A5" s="10" t="s">
        <v>5</v>
      </c>
      <c r="B5" s="11"/>
      <c r="C5" s="11"/>
      <c r="D5" s="11"/>
      <c r="E5" s="11"/>
      <c r="F5" s="11"/>
      <c r="G5" s="15" t="s">
        <v>6</v>
      </c>
      <c r="H5" s="16"/>
      <c r="I5" s="17"/>
      <c r="J5" s="17"/>
      <c r="K5" s="17"/>
      <c r="L5" s="18"/>
      <c r="M5" s="18"/>
      <c r="N5" s="18"/>
      <c r="O5" s="18"/>
      <c r="P5" s="18"/>
      <c r="Q5" s="18"/>
      <c r="R5" s="18"/>
      <c r="S5" s="18"/>
      <c r="T5" s="18"/>
    </row>
    <row r="6" spans="1:8" ht="18" customHeight="1">
      <c r="A6" s="20"/>
      <c r="B6" s="21"/>
      <c r="C6" s="21"/>
      <c r="D6" s="21"/>
      <c r="E6" s="21"/>
      <c r="F6" s="21"/>
      <c r="G6" s="22"/>
      <c r="H6" s="23"/>
    </row>
    <row r="7" spans="1:8" s="29" customFormat="1" ht="36" customHeight="1">
      <c r="A7" s="25" t="s">
        <v>7</v>
      </c>
      <c r="B7" s="26" t="s">
        <v>8</v>
      </c>
      <c r="C7" s="26" t="s">
        <v>9</v>
      </c>
      <c r="D7" s="26" t="s">
        <v>10</v>
      </c>
      <c r="E7" s="26" t="s">
        <v>11</v>
      </c>
      <c r="F7" s="27" t="s">
        <v>12</v>
      </c>
      <c r="G7" s="26" t="s">
        <v>13</v>
      </c>
      <c r="H7" s="28"/>
    </row>
    <row r="8" spans="1:9" s="38" customFormat="1" ht="18" customHeight="1">
      <c r="A8" s="30" t="s">
        <v>14</v>
      </c>
      <c r="B8" s="31">
        <v>11363926</v>
      </c>
      <c r="C8" s="32">
        <v>11997472</v>
      </c>
      <c r="D8" s="32">
        <f>B26</f>
        <v>17998963.079999983</v>
      </c>
      <c r="E8" s="33">
        <f>B26</f>
        <v>17998963.079999983</v>
      </c>
      <c r="F8" s="34">
        <f>+E8-C8</f>
        <v>6001491.079999983</v>
      </c>
      <c r="G8" s="35"/>
      <c r="H8" s="36"/>
      <c r="I8" s="37"/>
    </row>
    <row r="9" spans="1:9" s="46" customFormat="1" ht="18" customHeight="1">
      <c r="A9" s="39" t="s">
        <v>15</v>
      </c>
      <c r="B9" s="40"/>
      <c r="C9" s="41"/>
      <c r="D9" s="41"/>
      <c r="E9" s="41"/>
      <c r="F9" s="42"/>
      <c r="G9" s="43"/>
      <c r="H9" s="44"/>
      <c r="I9" s="45"/>
    </row>
    <row r="10" spans="1:9" s="46" customFormat="1" ht="18" customHeight="1">
      <c r="A10" s="47" t="s">
        <v>16</v>
      </c>
      <c r="B10" s="40">
        <v>117173414.62</v>
      </c>
      <c r="C10" s="41">
        <v>143996501</v>
      </c>
      <c r="D10" s="41">
        <v>143996501</v>
      </c>
      <c r="E10" s="41">
        <v>142801203</v>
      </c>
      <c r="F10" s="34">
        <f>+E10-C10</f>
        <v>-1195298</v>
      </c>
      <c r="G10" s="48" t="s">
        <v>17</v>
      </c>
      <c r="H10" s="44"/>
      <c r="I10" s="45"/>
    </row>
    <row r="11" spans="1:9" s="46" customFormat="1" ht="18" customHeight="1">
      <c r="A11" s="47" t="s">
        <v>18</v>
      </c>
      <c r="B11" s="40">
        <v>413101.9</v>
      </c>
      <c r="C11" s="41">
        <v>350000</v>
      </c>
      <c r="D11" s="41">
        <v>350000</v>
      </c>
      <c r="E11" s="41">
        <v>460000</v>
      </c>
      <c r="F11" s="34">
        <f>+E11-C11</f>
        <v>110000</v>
      </c>
      <c r="G11" s="48" t="s">
        <v>19</v>
      </c>
      <c r="H11" s="44"/>
      <c r="I11" s="45"/>
    </row>
    <row r="12" spans="1:9" s="46" customFormat="1" ht="25.5">
      <c r="A12" s="47" t="s">
        <v>20</v>
      </c>
      <c r="B12" s="40">
        <f>131672978.08-B10-B11</f>
        <v>14086461.559999993</v>
      </c>
      <c r="C12" s="41">
        <v>17668259</v>
      </c>
      <c r="D12" s="41">
        <v>17668259</v>
      </c>
      <c r="E12" s="41">
        <v>16980474</v>
      </c>
      <c r="F12" s="34">
        <f>+E12-C12</f>
        <v>-687785</v>
      </c>
      <c r="G12" s="48" t="s">
        <v>21</v>
      </c>
      <c r="H12" s="44"/>
      <c r="I12" s="45"/>
    </row>
    <row r="13" spans="1:9" s="46" customFormat="1" ht="18" customHeight="1">
      <c r="A13" s="47"/>
      <c r="B13" s="40"/>
      <c r="C13" s="41"/>
      <c r="D13" s="41"/>
      <c r="E13" s="41"/>
      <c r="F13" s="34">
        <f>+E13-C13</f>
        <v>0</v>
      </c>
      <c r="G13" s="49"/>
      <c r="H13" s="44"/>
      <c r="I13" s="45"/>
    </row>
    <row r="14" spans="1:9" s="38" customFormat="1" ht="18" customHeight="1">
      <c r="A14" s="30" t="s">
        <v>22</v>
      </c>
      <c r="B14" s="31">
        <f>SUM(B9:B13)</f>
        <v>131672978.08</v>
      </c>
      <c r="C14" s="31">
        <f>SUM(C10:C13)</f>
        <v>162014760</v>
      </c>
      <c r="D14" s="31">
        <f>SUM(D10:D13)</f>
        <v>162014760</v>
      </c>
      <c r="E14" s="31">
        <f>SUM(E10:E13)</f>
        <v>160241677</v>
      </c>
      <c r="F14" s="31">
        <f>SUM(F10:F13)</f>
        <v>-1773083</v>
      </c>
      <c r="G14" s="50"/>
      <c r="H14" s="36"/>
      <c r="I14" s="37"/>
    </row>
    <row r="15" spans="1:9" s="46" customFormat="1" ht="18" customHeight="1">
      <c r="A15" s="39" t="s">
        <v>23</v>
      </c>
      <c r="B15" s="40"/>
      <c r="C15" s="41"/>
      <c r="D15" s="41"/>
      <c r="E15" s="51"/>
      <c r="F15" s="34"/>
      <c r="G15" s="52"/>
      <c r="H15" s="44"/>
      <c r="I15" s="45"/>
    </row>
    <row r="16" spans="1:9" s="46" customFormat="1" ht="38.25">
      <c r="A16" s="47" t="s">
        <v>24</v>
      </c>
      <c r="B16" s="40">
        <v>-122855528</v>
      </c>
      <c r="C16" s="41">
        <v>-151456780</v>
      </c>
      <c r="D16" s="41">
        <v>-151456780</v>
      </c>
      <c r="E16" s="53">
        <f>'[1]Backup'!D5</f>
        <v>-147134688.5722352</v>
      </c>
      <c r="F16" s="34">
        <f aca="true" t="shared" si="0" ref="F16:F21">+E16-C16</f>
        <v>4322091.427764803</v>
      </c>
      <c r="G16" s="48" t="s">
        <v>25</v>
      </c>
      <c r="H16" s="44"/>
      <c r="I16" s="45"/>
    </row>
    <row r="17" spans="1:9" s="46" customFormat="1" ht="18" customHeight="1">
      <c r="A17" s="47" t="s">
        <v>26</v>
      </c>
      <c r="B17" s="40">
        <v>-1994368</v>
      </c>
      <c r="C17" s="41">
        <v>-2162866</v>
      </c>
      <c r="D17" s="41">
        <v>-2162866</v>
      </c>
      <c r="E17" s="41">
        <f>'[1]Backup'!D6</f>
        <v>-3633482</v>
      </c>
      <c r="F17" s="34">
        <f t="shared" si="0"/>
        <v>-1470616</v>
      </c>
      <c r="G17" s="54" t="s">
        <v>27</v>
      </c>
      <c r="H17" s="44"/>
      <c r="I17" s="45"/>
    </row>
    <row r="18" spans="1:9" s="46" customFormat="1" ht="18" customHeight="1">
      <c r="A18" s="47" t="s">
        <v>28</v>
      </c>
      <c r="B18" s="40"/>
      <c r="C18" s="41"/>
      <c r="D18" s="41"/>
      <c r="E18" s="41">
        <v>-150000</v>
      </c>
      <c r="F18" s="34">
        <f t="shared" si="0"/>
        <v>-150000</v>
      </c>
      <c r="G18" s="48" t="s">
        <v>29</v>
      </c>
      <c r="H18" s="44"/>
      <c r="I18" s="45"/>
    </row>
    <row r="19" spans="1:9" s="46" customFormat="1" ht="18" customHeight="1">
      <c r="A19" s="47" t="s">
        <v>30</v>
      </c>
      <c r="B19" s="40"/>
      <c r="C19" s="41">
        <v>-3583933</v>
      </c>
      <c r="D19" s="41">
        <v>-3583933</v>
      </c>
      <c r="E19" s="41">
        <f>'[1]Backup'!D8</f>
        <v>-3583933</v>
      </c>
      <c r="F19" s="34">
        <f t="shared" si="0"/>
        <v>0</v>
      </c>
      <c r="G19" s="55"/>
      <c r="H19" s="44"/>
      <c r="I19" s="45"/>
    </row>
    <row r="20" spans="1:9" s="46" customFormat="1" ht="18" customHeight="1">
      <c r="A20" s="47"/>
      <c r="B20" s="40"/>
      <c r="C20" s="56"/>
      <c r="D20" s="56"/>
      <c r="E20" s="41">
        <f>+C20-D20</f>
        <v>0</v>
      </c>
      <c r="F20" s="34">
        <f t="shared" si="0"/>
        <v>0</v>
      </c>
      <c r="G20" s="49"/>
      <c r="H20" s="44"/>
      <c r="I20" s="45"/>
    </row>
    <row r="21" spans="1:9" s="38" customFormat="1" ht="18" customHeight="1">
      <c r="A21" s="57" t="s">
        <v>31</v>
      </c>
      <c r="B21" s="58">
        <f>SUM(B16:B20)</f>
        <v>-124849896</v>
      </c>
      <c r="C21" s="58">
        <f>SUM(C16:C20)</f>
        <v>-157203579</v>
      </c>
      <c r="D21" s="58">
        <f>SUM(D16:D20)</f>
        <v>-157203579</v>
      </c>
      <c r="E21" s="58">
        <f>SUM(E16:E20)</f>
        <v>-154502103.5722352</v>
      </c>
      <c r="F21" s="59">
        <f t="shared" si="0"/>
        <v>2701475.427764803</v>
      </c>
      <c r="G21" s="60"/>
      <c r="H21" s="36"/>
      <c r="I21" s="37"/>
    </row>
    <row r="22" spans="1:9" s="46" customFormat="1" ht="18" customHeight="1">
      <c r="A22" s="30" t="s">
        <v>32</v>
      </c>
      <c r="B22" s="61"/>
      <c r="C22" s="61"/>
      <c r="D22" s="61"/>
      <c r="E22" s="62"/>
      <c r="F22" s="63"/>
      <c r="G22" s="64"/>
      <c r="H22" s="44"/>
      <c r="I22" s="45"/>
    </row>
    <row r="23" spans="1:9" s="46" customFormat="1" ht="18" customHeight="1">
      <c r="A23" s="39" t="s">
        <v>33</v>
      </c>
      <c r="B23" s="65"/>
      <c r="C23" s="40"/>
      <c r="D23" s="40"/>
      <c r="E23" s="40"/>
      <c r="F23" s="51"/>
      <c r="G23" s="66"/>
      <c r="H23" s="44"/>
      <c r="I23" s="45"/>
    </row>
    <row r="24" spans="1:9" s="46" customFormat="1" ht="18" customHeight="1">
      <c r="A24" s="47" t="s">
        <v>34</v>
      </c>
      <c r="B24" s="40">
        <v>-188045</v>
      </c>
      <c r="C24" s="40"/>
      <c r="D24" s="40"/>
      <c r="E24" s="40"/>
      <c r="F24" s="51"/>
      <c r="G24" s="66"/>
      <c r="H24" s="44"/>
      <c r="I24" s="45"/>
    </row>
    <row r="25" spans="1:9" s="38" customFormat="1" ht="18" customHeight="1">
      <c r="A25" s="39" t="s">
        <v>35</v>
      </c>
      <c r="B25" s="67">
        <f>SUM(B24:B24)</f>
        <v>-188045</v>
      </c>
      <c r="C25" s="67">
        <v>0</v>
      </c>
      <c r="D25" s="67"/>
      <c r="E25" s="67">
        <v>0</v>
      </c>
      <c r="F25" s="68"/>
      <c r="G25" s="69"/>
      <c r="H25" s="36"/>
      <c r="I25" s="37"/>
    </row>
    <row r="26" spans="1:102" s="74" customFormat="1" ht="18" customHeight="1">
      <c r="A26" s="30" t="s">
        <v>36</v>
      </c>
      <c r="B26" s="70">
        <f>+B8+B14+B21+B25</f>
        <v>17998963.079999983</v>
      </c>
      <c r="C26" s="71">
        <f>+C8+C14+C21+C22</f>
        <v>16808653</v>
      </c>
      <c r="D26" s="71">
        <f>+D8+D14+D21+D22</f>
        <v>22810144.079999983</v>
      </c>
      <c r="E26" s="71">
        <f>+E8+E14+E21+E22</f>
        <v>23738536.507764786</v>
      </c>
      <c r="F26" s="72"/>
      <c r="G26" s="50"/>
      <c r="H26" s="36"/>
      <c r="I26" s="36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</row>
    <row r="27" spans="1:9" s="46" customFormat="1" ht="18" customHeight="1">
      <c r="A27" s="39" t="s">
        <v>37</v>
      </c>
      <c r="B27" s="40">
        <v>0</v>
      </c>
      <c r="C27" s="41">
        <v>0</v>
      </c>
      <c r="D27" s="41">
        <v>0</v>
      </c>
      <c r="E27" s="75">
        <v>0</v>
      </c>
      <c r="F27" s="76"/>
      <c r="G27" s="77"/>
      <c r="H27" s="78"/>
      <c r="I27" s="45"/>
    </row>
    <row r="28" spans="1:9" s="46" customFormat="1" ht="18" customHeight="1">
      <c r="A28" s="47" t="s">
        <v>38</v>
      </c>
      <c r="B28" s="40"/>
      <c r="C28" s="41"/>
      <c r="D28" s="41"/>
      <c r="E28" s="75">
        <f>+C28-D28</f>
        <v>0</v>
      </c>
      <c r="F28" s="79"/>
      <c r="G28" s="77"/>
      <c r="H28" s="78"/>
      <c r="I28" s="45"/>
    </row>
    <row r="29" spans="1:9" s="46" customFormat="1" ht="18" customHeight="1">
      <c r="A29" s="47" t="s">
        <v>39</v>
      </c>
      <c r="B29" s="40">
        <v>-13192000</v>
      </c>
      <c r="C29" s="41">
        <v>-18501272</v>
      </c>
      <c r="D29" s="41">
        <v>-18501272</v>
      </c>
      <c r="E29" s="41">
        <v>-15756893</v>
      </c>
      <c r="F29" s="79"/>
      <c r="G29" s="48" t="s">
        <v>40</v>
      </c>
      <c r="H29" s="78"/>
      <c r="I29" s="45"/>
    </row>
    <row r="30" spans="1:9" s="46" customFormat="1" ht="18" customHeight="1">
      <c r="A30" s="47" t="s">
        <v>41</v>
      </c>
      <c r="B30" s="40"/>
      <c r="C30" s="41">
        <v>-1692619</v>
      </c>
      <c r="D30" s="41">
        <v>0</v>
      </c>
      <c r="E30" s="41">
        <v>0</v>
      </c>
      <c r="F30" s="79"/>
      <c r="G30" s="48"/>
      <c r="H30" s="78"/>
      <c r="I30" s="45"/>
    </row>
    <row r="31" spans="1:9" s="46" customFormat="1" ht="18" customHeight="1">
      <c r="A31" s="47" t="s">
        <v>42</v>
      </c>
      <c r="B31" s="40">
        <v>-4681680</v>
      </c>
      <c r="C31" s="41">
        <v>-5594231</v>
      </c>
      <c r="D31" s="41">
        <f>C31</f>
        <v>-5594231</v>
      </c>
      <c r="E31" s="41">
        <v>-5092155</v>
      </c>
      <c r="F31" s="79"/>
      <c r="G31" s="48" t="s">
        <v>40</v>
      </c>
      <c r="H31" s="78"/>
      <c r="I31" s="45"/>
    </row>
    <row r="32" spans="1:9" s="46" customFormat="1" ht="18" customHeight="1">
      <c r="A32" s="47" t="s">
        <v>43</v>
      </c>
      <c r="B32" s="40">
        <v>0</v>
      </c>
      <c r="C32" s="41">
        <v>-5594231</v>
      </c>
      <c r="D32" s="41">
        <f>D26+D29+D31</f>
        <v>-1285358.9200000167</v>
      </c>
      <c r="E32" s="41"/>
      <c r="F32" s="79"/>
      <c r="G32" s="77"/>
      <c r="H32" s="78"/>
      <c r="I32" s="45"/>
    </row>
    <row r="33" spans="1:9" s="38" customFormat="1" ht="18" customHeight="1">
      <c r="A33" s="39" t="s">
        <v>44</v>
      </c>
      <c r="B33" s="80">
        <f>B29+B31</f>
        <v>-17873680</v>
      </c>
      <c r="C33" s="81">
        <f>C29-C30</f>
        <v>-16808653</v>
      </c>
      <c r="D33" s="81">
        <f>D29+D31-D32</f>
        <v>-22810144.079999983</v>
      </c>
      <c r="E33" s="81">
        <f>E29+E31-E32</f>
        <v>-20849048</v>
      </c>
      <c r="F33" s="82"/>
      <c r="G33" s="83"/>
      <c r="H33" s="84"/>
      <c r="I33" s="37"/>
    </row>
    <row r="34" spans="1:9" s="38" customFormat="1" ht="18" customHeight="1">
      <c r="A34" s="30" t="s">
        <v>45</v>
      </c>
      <c r="B34" s="31"/>
      <c r="C34" s="32">
        <f>+C26+C33</f>
        <v>0</v>
      </c>
      <c r="D34" s="32">
        <f>+D26+D33</f>
        <v>0</v>
      </c>
      <c r="E34" s="32">
        <f>E26+E33</f>
        <v>2889488.5077647865</v>
      </c>
      <c r="F34" s="85"/>
      <c r="G34" s="86"/>
      <c r="H34" s="36"/>
      <c r="I34" s="37"/>
    </row>
    <row r="35" spans="1:9" s="46" customFormat="1" ht="18" customHeight="1">
      <c r="A35" s="87" t="s">
        <v>46</v>
      </c>
      <c r="B35" s="88">
        <v>19922991</v>
      </c>
      <c r="C35" s="89">
        <f>-(C29+C31)</f>
        <v>24095503</v>
      </c>
      <c r="D35" s="89">
        <f>-(D29+D31)</f>
        <v>24095503</v>
      </c>
      <c r="E35" s="89">
        <f>-(E29+E31)</f>
        <v>20849048</v>
      </c>
      <c r="F35" s="90"/>
      <c r="G35" s="91"/>
      <c r="H35" s="92"/>
      <c r="I35" s="45"/>
    </row>
    <row r="36" spans="1:8" ht="18" customHeight="1">
      <c r="A36" s="93" t="s">
        <v>47</v>
      </c>
      <c r="B36" s="94"/>
      <c r="C36" s="95"/>
      <c r="D36" s="94"/>
      <c r="E36" s="94"/>
      <c r="F36" s="46"/>
      <c r="G36" s="96"/>
      <c r="H36" s="96"/>
    </row>
    <row r="37" spans="1:6" ht="18" customHeight="1">
      <c r="A37" s="46"/>
      <c r="B37" s="11"/>
      <c r="C37" s="97"/>
      <c r="D37" s="11"/>
      <c r="E37" s="94"/>
      <c r="F37" s="94"/>
    </row>
    <row r="38" spans="1:6" ht="18" customHeight="1">
      <c r="A38" s="98"/>
      <c r="B38" s="11"/>
      <c r="C38" s="99"/>
      <c r="D38" s="11"/>
      <c r="E38" s="94"/>
      <c r="F38" s="94"/>
    </row>
    <row r="39" spans="1:7" ht="18" customHeight="1">
      <c r="A39" s="100"/>
      <c r="B39" s="94"/>
      <c r="C39" s="95"/>
      <c r="D39" s="94"/>
      <c r="E39" s="94"/>
      <c r="F39" s="94"/>
      <c r="G39" s="101"/>
    </row>
    <row r="40" spans="2:8" s="46" customFormat="1" ht="18" customHeight="1">
      <c r="B40" s="11"/>
      <c r="C40" s="95"/>
      <c r="D40" s="11"/>
      <c r="E40" s="94"/>
      <c r="F40" s="94"/>
      <c r="G40" s="96"/>
      <c r="H40" s="94"/>
    </row>
    <row r="41" spans="1:8" s="46" customFormat="1" ht="18" customHeight="1">
      <c r="A41" s="102"/>
      <c r="B41" s="103"/>
      <c r="C41" s="104"/>
      <c r="D41" s="103"/>
      <c r="E41" s="103"/>
      <c r="F41" s="103"/>
      <c r="G41" s="14"/>
      <c r="H41" s="11"/>
    </row>
    <row r="42" spans="1:8" s="46" customFormat="1" ht="18" customHeight="1">
      <c r="A42" s="105"/>
      <c r="B42" s="103"/>
      <c r="C42" s="104"/>
      <c r="D42" s="103"/>
      <c r="E42" s="103"/>
      <c r="F42" s="103"/>
      <c r="G42" s="14"/>
      <c r="H42" s="11"/>
    </row>
    <row r="43" spans="1:8" s="46" customFormat="1" ht="18" customHeight="1">
      <c r="A43" s="105"/>
      <c r="B43" s="103"/>
      <c r="C43" s="104"/>
      <c r="D43" s="103"/>
      <c r="E43" s="103"/>
      <c r="F43" s="103"/>
      <c r="G43" s="14"/>
      <c r="H43" s="11"/>
    </row>
    <row r="44" spans="1:8" s="46" customFormat="1" ht="18" customHeight="1">
      <c r="A44" s="105"/>
      <c r="B44" s="103"/>
      <c r="C44" s="104"/>
      <c r="D44" s="103"/>
      <c r="E44" s="103"/>
      <c r="F44" s="103"/>
      <c r="G44" s="14"/>
      <c r="H44" s="11"/>
    </row>
    <row r="45" spans="1:8" s="46" customFormat="1" ht="18" customHeight="1">
      <c r="A45" s="105"/>
      <c r="B45" s="103"/>
      <c r="C45" s="104"/>
      <c r="D45" s="103"/>
      <c r="E45" s="103"/>
      <c r="F45" s="103"/>
      <c r="G45" s="14"/>
      <c r="H45" s="11"/>
    </row>
    <row r="46" spans="1:8" s="46" customFormat="1" ht="18" customHeight="1">
      <c r="A46" s="105"/>
      <c r="B46" s="103"/>
      <c r="C46" s="104"/>
      <c r="D46" s="103"/>
      <c r="E46" s="103"/>
      <c r="F46" s="103"/>
      <c r="G46" s="14"/>
      <c r="H46" s="11"/>
    </row>
    <row r="47" ht="18" customHeight="1">
      <c r="H47" s="11"/>
    </row>
    <row r="48" ht="18" customHeight="1">
      <c r="H48" s="11"/>
    </row>
    <row r="49" ht="18" customHeight="1">
      <c r="H49" s="11"/>
    </row>
    <row r="50" ht="18" customHeight="1">
      <c r="H50" s="11"/>
    </row>
  </sheetData>
  <mergeCells count="1">
    <mergeCell ref="A2:G2"/>
  </mergeCells>
  <printOptions/>
  <pageMargins left="0.42" right="0.34" top="0.69" bottom="0.73" header="0.5" footer="0.5"/>
  <pageSetup fitToHeight="1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contrea</dc:creator>
  <cp:keywords/>
  <dc:description/>
  <cp:lastModifiedBy>Janet Masuo</cp:lastModifiedBy>
  <cp:lastPrinted>2004-07-23T22:24:49Z</cp:lastPrinted>
  <dcterms:created xsi:type="dcterms:W3CDTF">2004-07-23T22:20:42Z</dcterms:created>
  <dcterms:modified xsi:type="dcterms:W3CDTF">2004-08-12T18:32:50Z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1720535053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