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1050 Fin Plan" sheetId="1" r:id="rId1"/>
  </sheets>
  <externalReferences>
    <externalReference r:id="rId4"/>
  </externalReference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richardr</author>
  </authors>
  <commentList>
    <comment ref="D8" authorId="0">
      <text>
        <r>
          <rPr>
            <b/>
            <sz val="10"/>
            <rFont val="Tahoma"/>
            <family val="0"/>
          </rPr>
          <t>richardr:</t>
        </r>
        <r>
          <rPr>
            <sz val="10"/>
            <rFont val="Tahoma"/>
            <family val="0"/>
          </rPr>
          <t xml:space="preserve">
Not receiving $150,000 FCAAP in 2772.
</t>
        </r>
      </text>
    </comment>
    <comment ref="D28" authorId="0">
      <text>
        <r>
          <rPr>
            <b/>
            <sz val="10"/>
            <rFont val="Tahoma"/>
            <family val="0"/>
          </rPr>
          <t>richardr:</t>
        </r>
        <r>
          <rPr>
            <sz val="10"/>
            <rFont val="Tahoma"/>
            <family val="0"/>
          </rPr>
          <t xml:space="preserve">
100% Revenue Backed</t>
        </r>
      </text>
    </comment>
  </commentList>
</comments>
</file>

<file path=xl/sharedStrings.xml><?xml version="1.0" encoding="utf-8"?>
<sst xmlns="http://schemas.openxmlformats.org/spreadsheetml/2006/main" count="45" uniqueCount="44">
  <si>
    <t>2003 Adopted</t>
  </si>
  <si>
    <t>2004 Adopted</t>
  </si>
  <si>
    <t>Beginning Fund Balance</t>
  </si>
  <si>
    <t xml:space="preserve">Revenues </t>
  </si>
  <si>
    <t>Revenue for encumbrance carryovers</t>
  </si>
  <si>
    <t>FEMA revenue for 2nd Quarter Supplemental</t>
  </si>
  <si>
    <t>Total Revenues</t>
  </si>
  <si>
    <t xml:space="preserve">Expenditures </t>
  </si>
  <si>
    <t>Operating Expenditures</t>
  </si>
  <si>
    <t>Encumbrance Carryover (2004)</t>
  </si>
  <si>
    <t>2nd Quarter 04 Supplemental</t>
  </si>
  <si>
    <t>Snoqualmie Corps 205 Supplemental</t>
  </si>
  <si>
    <t>Total Expenditures</t>
  </si>
  <si>
    <t>Estimated Underexpenditures</t>
  </si>
  <si>
    <t>Other Fund Transactions</t>
  </si>
  <si>
    <t>*</t>
  </si>
  <si>
    <t>Total Other Fund Transactions</t>
  </si>
  <si>
    <t>Ending Fund Balance</t>
  </si>
  <si>
    <t>Reserves &amp; Designations</t>
  </si>
  <si>
    <t>Reserve for Encumbrance Carryover</t>
  </si>
  <si>
    <t xml:space="preserve">* </t>
  </si>
  <si>
    <t>Total Reserves &amp; Designations</t>
  </si>
  <si>
    <t>Ending Undesignated Fund Balance</t>
  </si>
  <si>
    <r>
      <t xml:space="preserve">2002    Actual </t>
    </r>
    <r>
      <rPr>
        <b/>
        <vertAlign val="superscript"/>
        <sz val="12"/>
        <rFont val="Times New Roman"/>
        <family val="1"/>
      </rPr>
      <t>1</t>
    </r>
  </si>
  <si>
    <r>
      <t xml:space="preserve">2003  Actual </t>
    </r>
    <r>
      <rPr>
        <b/>
        <vertAlign val="superscript"/>
        <sz val="12"/>
        <rFont val="Times New Roman"/>
        <family val="1"/>
      </rPr>
      <t>2</t>
    </r>
  </si>
  <si>
    <r>
      <t xml:space="preserve">Other Revenue </t>
    </r>
    <r>
      <rPr>
        <vertAlign val="superscript"/>
        <sz val="12"/>
        <rFont val="Times New Roman"/>
        <family val="1"/>
      </rPr>
      <t>4</t>
    </r>
  </si>
  <si>
    <t xml:space="preserve">Financial Plan Notes:  </t>
  </si>
  <si>
    <r>
      <t>1</t>
    </r>
    <r>
      <rPr>
        <sz val="12"/>
        <rFont val="Times New Roman"/>
        <family val="0"/>
      </rPr>
      <t xml:space="preserve">  2004 Actuals are from preliminary 2004 CAFR.</t>
    </r>
  </si>
  <si>
    <r>
      <t>3</t>
    </r>
    <r>
      <rPr>
        <sz val="12"/>
        <rFont val="Times New Roman"/>
        <family val="0"/>
      </rPr>
      <t xml:space="preserve">  2005 levy estimate is based on past three year history of 2 1/2 % per year increase.</t>
    </r>
  </si>
  <si>
    <r>
      <t>4</t>
    </r>
    <r>
      <rPr>
        <sz val="12"/>
        <rFont val="Times New Roman"/>
        <family val="0"/>
      </rPr>
      <t xml:space="preserve">  Other revenues include GRFCZD, FEMA grant, SWM contribution, and city revenues.</t>
    </r>
  </si>
  <si>
    <r>
      <t xml:space="preserve">2004  Actual </t>
    </r>
    <r>
      <rPr>
        <b/>
        <vertAlign val="superscript"/>
        <sz val="12"/>
        <rFont val="Times New Roman"/>
        <family val="1"/>
      </rPr>
      <t>1</t>
    </r>
  </si>
  <si>
    <t>2nd Quarter 2005 Supplemental</t>
  </si>
  <si>
    <t>Reserve for Reappropriation</t>
  </si>
  <si>
    <r>
      <t>River Improvement Levy</t>
    </r>
    <r>
      <rPr>
        <vertAlign val="superscript"/>
        <sz val="12"/>
        <rFont val="Times New Roman"/>
        <family val="1"/>
      </rPr>
      <t>3</t>
    </r>
  </si>
  <si>
    <r>
      <t>2005 Adopted</t>
    </r>
    <r>
      <rPr>
        <b/>
        <vertAlign val="superscript"/>
        <sz val="12"/>
        <rFont val="Times New Roman"/>
        <family val="1"/>
      </rPr>
      <t xml:space="preserve"> </t>
    </r>
  </si>
  <si>
    <r>
      <t xml:space="preserve">5  </t>
    </r>
    <r>
      <rPr>
        <sz val="12"/>
        <rFont val="Times New Roman"/>
        <family val="1"/>
      </rPr>
      <t>Estimated Underexpenditures is based on estimates from the division.</t>
    </r>
  </si>
  <si>
    <r>
      <t>6</t>
    </r>
    <r>
      <rPr>
        <sz val="12"/>
        <rFont val="Times New Roman"/>
        <family val="0"/>
      </rPr>
      <t xml:space="preserve">  Target fund balance is 7% of adopted revenues.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</si>
  <si>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6</t>
    </r>
  </si>
  <si>
    <t>Financial Plan</t>
  </si>
  <si>
    <t>River Improvement Fund 1050</t>
  </si>
  <si>
    <r>
      <t>2</t>
    </r>
    <r>
      <rPr>
        <sz val="12"/>
        <rFont val="Times New Roman"/>
        <family val="0"/>
      </rPr>
      <t xml:space="preserve">  2005 Estimated includes 2004 carryover and 2nd quarter omnibus supplemental and is based on current</t>
    </r>
  </si>
  <si>
    <t xml:space="preserve">    projections from the division.</t>
  </si>
  <si>
    <r>
      <t>2005 Estimated</t>
    </r>
    <r>
      <rPr>
        <b/>
        <vertAlign val="superscript"/>
        <sz val="12"/>
        <rFont val="Times New Roman"/>
        <family val="1"/>
      </rPr>
      <t>2</t>
    </r>
  </si>
  <si>
    <t xml:space="preserve">2005 Revised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</si>
</sst>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  <numFmt numFmtId="214" formatCode="#,##0.00_);\-#,##0.00"/>
    <numFmt numFmtId="215" formatCode="#,##0;[Red]\(#,##0\)"/>
    <numFmt numFmtId="216" formatCode="00000"/>
    <numFmt numFmtId="217" formatCode="#,##0;[Red]\(#,##0\);0"/>
    <numFmt numFmtId="218" formatCode="&quot;$&quot;#,##0.00;\(&quot;$&quot;#,##0.00\)"/>
    <numFmt numFmtId="219" formatCode="&quot;$&quot;#,##0.00"/>
    <numFmt numFmtId="220" formatCode="&quot;thru&quot;\ mmmm\,\ yyyy"/>
    <numFmt numFmtId="221" formatCode="0#####"/>
    <numFmt numFmtId="222" formatCode="000000"/>
    <numFmt numFmtId="223" formatCode="&quot;ARMS postings thru&quot;\ mmmm\,\ yyyy"/>
    <numFmt numFmtId="224" formatCode="0\ &quot;months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12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8" fillId="0" borderId="0" xfId="21" applyFont="1" applyBorder="1" applyAlignment="1">
      <alignment horizontal="centerContinuous" wrapText="1"/>
      <protection/>
    </xf>
    <xf numFmtId="38" fontId="6" fillId="0" borderId="0" xfId="21" applyNumberFormat="1" applyFont="1" applyBorder="1" applyAlignment="1">
      <alignment horizontal="centerContinuous" wrapText="1"/>
      <protection/>
    </xf>
    <xf numFmtId="38" fontId="8" fillId="0" borderId="0" xfId="21" applyNumberFormat="1" applyFont="1" applyBorder="1" applyAlignment="1">
      <alignment horizontal="centerContinuous" wrapText="1"/>
      <protection/>
    </xf>
    <xf numFmtId="0" fontId="6" fillId="0" borderId="0" xfId="0" applyFont="1" applyBorder="1" applyAlignment="1">
      <alignment/>
    </xf>
    <xf numFmtId="37" fontId="6" fillId="0" borderId="0" xfId="21" applyFont="1">
      <alignment/>
      <protection/>
    </xf>
    <xf numFmtId="38" fontId="6" fillId="0" borderId="0" xfId="21" applyNumberFormat="1" applyFont="1">
      <alignment/>
      <protection/>
    </xf>
    <xf numFmtId="0" fontId="6" fillId="0" borderId="0" xfId="0" applyFont="1" applyAlignment="1">
      <alignment/>
    </xf>
    <xf numFmtId="37" fontId="8" fillId="0" borderId="1" xfId="21" applyFont="1" applyFill="1" applyBorder="1" applyAlignment="1">
      <alignment horizontal="left" wrapText="1"/>
      <protection/>
    </xf>
    <xf numFmtId="38" fontId="8" fillId="0" borderId="1" xfId="21" applyNumberFormat="1" applyFont="1" applyFill="1" applyBorder="1" applyAlignment="1">
      <alignment horizontal="centerContinuous" wrapText="1"/>
      <protection/>
    </xf>
    <xf numFmtId="38" fontId="8" fillId="0" borderId="1" xfId="21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37" fontId="8" fillId="0" borderId="2" xfId="21" applyFont="1" applyBorder="1" applyAlignment="1" quotePrefix="1">
      <alignment horizontal="left"/>
      <protection/>
    </xf>
    <xf numFmtId="38" fontId="6" fillId="0" borderId="2" xfId="15" applyNumberFormat="1" applyFont="1" applyBorder="1" applyAlignment="1">
      <alignment/>
    </xf>
    <xf numFmtId="37" fontId="8" fillId="0" borderId="3" xfId="21" applyFont="1" applyBorder="1" applyAlignment="1" quotePrefix="1">
      <alignment horizontal="left"/>
      <protection/>
    </xf>
    <xf numFmtId="38" fontId="6" fillId="0" borderId="4" xfId="15" applyNumberFormat="1" applyFont="1" applyBorder="1" applyAlignment="1">
      <alignment/>
    </xf>
    <xf numFmtId="37" fontId="6" fillId="0" borderId="3" xfId="21" applyFont="1" applyBorder="1" applyAlignment="1">
      <alignment horizontal="left"/>
      <protection/>
    </xf>
    <xf numFmtId="38" fontId="6" fillId="0" borderId="3" xfId="15" applyNumberFormat="1" applyFont="1" applyBorder="1" applyAlignment="1">
      <alignment/>
    </xf>
    <xf numFmtId="38" fontId="6" fillId="0" borderId="5" xfId="15" applyNumberFormat="1" applyFont="1" applyBorder="1" applyAlignment="1">
      <alignment/>
    </xf>
    <xf numFmtId="37" fontId="6" fillId="0" borderId="0" xfId="21" applyFont="1" applyBorder="1" applyAlignment="1">
      <alignment horizontal="left"/>
      <protection/>
    </xf>
    <xf numFmtId="38" fontId="6" fillId="0" borderId="0" xfId="15" applyNumberFormat="1" applyFont="1" applyBorder="1" applyAlignment="1">
      <alignment/>
    </xf>
    <xf numFmtId="38" fontId="6" fillId="0" borderId="0" xfId="15" applyNumberFormat="1" applyFont="1" applyAlignment="1">
      <alignment/>
    </xf>
    <xf numFmtId="37" fontId="8" fillId="0" borderId="2" xfId="21" applyFont="1" applyBorder="1" applyAlignment="1">
      <alignment horizontal="left"/>
      <protection/>
    </xf>
    <xf numFmtId="38" fontId="6" fillId="0" borderId="2" xfId="15" applyNumberFormat="1" applyFont="1" applyBorder="1" applyAlignment="1">
      <alignment/>
    </xf>
    <xf numFmtId="38" fontId="6" fillId="0" borderId="6" xfId="15" applyNumberFormat="1" applyFont="1" applyBorder="1" applyAlignment="1">
      <alignment/>
    </xf>
    <xf numFmtId="0" fontId="8" fillId="0" borderId="7" xfId="0" applyFont="1" applyBorder="1" applyAlignment="1">
      <alignment/>
    </xf>
    <xf numFmtId="38" fontId="6" fillId="2" borderId="2" xfId="15" applyNumberFormat="1" applyFont="1" applyFill="1" applyBorder="1" applyAlignment="1">
      <alignment/>
    </xf>
    <xf numFmtId="38" fontId="6" fillId="0" borderId="1" xfId="15" applyNumberFormat="1" applyFont="1" applyFill="1" applyBorder="1" applyAlignment="1">
      <alignment/>
    </xf>
    <xf numFmtId="38" fontId="6" fillId="0" borderId="1" xfId="15" applyNumberFormat="1" applyFont="1" applyBorder="1" applyAlignment="1">
      <alignment/>
    </xf>
    <xf numFmtId="38" fontId="8" fillId="0" borderId="1" xfId="15" applyNumberFormat="1" applyFont="1" applyBorder="1" applyAlignment="1">
      <alignment/>
    </xf>
    <xf numFmtId="37" fontId="8" fillId="0" borderId="5" xfId="21" applyFont="1" applyBorder="1" applyAlignment="1">
      <alignment horizontal="left"/>
      <protection/>
    </xf>
    <xf numFmtId="38" fontId="6" fillId="0" borderId="3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38" fontId="6" fillId="0" borderId="5" xfId="15" applyNumberFormat="1" applyFont="1" applyFill="1" applyBorder="1" applyAlignment="1">
      <alignment/>
    </xf>
    <xf numFmtId="37" fontId="8" fillId="0" borderId="7" xfId="21" applyFont="1" applyBorder="1" applyAlignment="1" quotePrefix="1">
      <alignment horizontal="left"/>
      <protection/>
    </xf>
    <xf numFmtId="38" fontId="6" fillId="0" borderId="2" xfId="0" applyNumberFormat="1" applyFont="1" applyBorder="1" applyAlignment="1">
      <alignment/>
    </xf>
    <xf numFmtId="37" fontId="8" fillId="0" borderId="7" xfId="21" applyFont="1" applyBorder="1" applyAlignment="1" quotePrefix="1">
      <alignment horizontal="left"/>
      <protection/>
    </xf>
    <xf numFmtId="37" fontId="8" fillId="0" borderId="2" xfId="21" applyFont="1" applyBorder="1" applyAlignment="1">
      <alignment horizontal="left"/>
      <protection/>
    </xf>
    <xf numFmtId="38" fontId="6" fillId="0" borderId="8" xfId="15" applyNumberFormat="1" applyFont="1" applyBorder="1" applyAlignment="1">
      <alignment/>
    </xf>
    <xf numFmtId="38" fontId="6" fillId="0" borderId="9" xfId="15" applyNumberFormat="1" applyFont="1" applyBorder="1" applyAlignment="1">
      <alignment/>
    </xf>
    <xf numFmtId="37" fontId="8" fillId="0" borderId="10" xfId="21" applyFont="1" applyBorder="1" applyAlignment="1" quotePrefix="1">
      <alignment horizontal="left"/>
      <protection/>
    </xf>
    <xf numFmtId="38" fontId="8" fillId="0" borderId="1" xfId="15" applyNumberFormat="1" applyFont="1" applyBorder="1" applyAlignment="1">
      <alignment horizontal="right"/>
    </xf>
    <xf numFmtId="38" fontId="8" fillId="0" borderId="2" xfId="15" applyNumberFormat="1" applyFont="1" applyBorder="1" applyAlignment="1">
      <alignment horizontal="right"/>
    </xf>
    <xf numFmtId="0" fontId="8" fillId="0" borderId="0" xfId="0" applyFont="1" applyAlignment="1">
      <alignment/>
    </xf>
    <xf numFmtId="37" fontId="8" fillId="0" borderId="0" xfId="21" applyFont="1" applyAlignment="1">
      <alignment horizontal="left"/>
      <protection/>
    </xf>
    <xf numFmtId="38" fontId="6" fillId="0" borderId="0" xfId="0" applyNumberFormat="1" applyFont="1" applyAlignment="1">
      <alignment/>
    </xf>
    <xf numFmtId="38" fontId="6" fillId="0" borderId="0" xfId="21" applyNumberFormat="1" applyFont="1" applyBorder="1" applyAlignment="1">
      <alignment horizontal="left" vertical="top"/>
      <protection/>
    </xf>
    <xf numFmtId="0" fontId="6" fillId="0" borderId="0" xfId="0" applyFont="1" applyAlignment="1">
      <alignment horizontal="right"/>
    </xf>
    <xf numFmtId="38" fontId="6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center"/>
    </xf>
    <xf numFmtId="37" fontId="10" fillId="0" borderId="0" xfId="21" applyFont="1" applyBorder="1" applyAlignment="1">
      <alignment horizontal="left"/>
      <protection/>
    </xf>
    <xf numFmtId="38" fontId="6" fillId="0" borderId="0" xfId="21" applyNumberFormat="1" applyFont="1" applyBorder="1" applyAlignment="1">
      <alignment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10" fillId="0" borderId="0" xfId="21" applyFont="1" applyBorder="1" applyAlignment="1">
      <alignment horizontal="left" vertical="top"/>
      <protection/>
    </xf>
    <xf numFmtId="38" fontId="6" fillId="0" borderId="0" xfId="21" applyNumberFormat="1" applyFont="1" applyBorder="1" applyAlignment="1">
      <alignment horizontal="centerContinuous"/>
      <protection/>
    </xf>
    <xf numFmtId="38" fontId="6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38" fontId="6" fillId="0" borderId="0" xfId="21" applyNumberFormat="1" applyFont="1" applyAlignment="1">
      <alignment/>
      <protection/>
    </xf>
    <xf numFmtId="37" fontId="8" fillId="0" borderId="5" xfId="21" applyFont="1" applyFill="1" applyBorder="1" applyAlignment="1">
      <alignment horizontal="left" wrapText="1"/>
      <protection/>
    </xf>
    <xf numFmtId="38" fontId="14" fillId="3" borderId="1" xfId="15" applyNumberFormat="1" applyFont="1" applyFill="1" applyBorder="1" applyAlignment="1">
      <alignment/>
    </xf>
    <xf numFmtId="37" fontId="6" fillId="0" borderId="0" xfId="21" applyFont="1" applyBorder="1" applyAlignment="1">
      <alignment horizontal="left" vertical="top"/>
      <protection/>
    </xf>
    <xf numFmtId="0" fontId="6" fillId="0" borderId="3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richardr\00Current\RIF\05%20RIF%20Fin%20Plan%204-6-05%20for%202nd%20Q%20sup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5 Financial Plan"/>
      <sheetName val="Form5Notes"/>
      <sheetName val="Fiscal Note"/>
      <sheetName val="Xfers"/>
      <sheetName val="2004 Adop"/>
      <sheetName val="CP sum"/>
      <sheetName val="CP desc"/>
      <sheetName val="05 Staff"/>
      <sheetName val="6-22-04a"/>
      <sheetName val="6-22-04b"/>
      <sheetName val="05 Prop 6-24"/>
    </sheetNames>
    <sheetDataSet>
      <sheetData sheetId="1">
        <row r="30">
          <cell r="E30">
            <v>1296036.06</v>
          </cell>
          <cell r="F30">
            <v>1290727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2.8515625" style="49" customWidth="1"/>
    <col min="2" max="3" width="12.7109375" style="50" hidden="1" customWidth="1"/>
    <col min="4" max="5" width="12.140625" style="51" hidden="1" customWidth="1"/>
    <col min="6" max="6" width="12.7109375" style="51" customWidth="1"/>
    <col min="7" max="9" width="12.7109375" style="47" customWidth="1"/>
    <col min="10" max="11" width="8.8515625" style="7" customWidth="1"/>
    <col min="12" max="12" width="7.57421875" style="7" customWidth="1"/>
    <col min="13" max="16384" width="8.8515625" style="7" customWidth="1"/>
  </cols>
  <sheetData>
    <row r="1" spans="1:9" s="4" customFormat="1" ht="15.75">
      <c r="A1" s="1" t="s">
        <v>39</v>
      </c>
      <c r="B1" s="2"/>
      <c r="C1" s="2"/>
      <c r="D1" s="3"/>
      <c r="E1" s="3"/>
      <c r="F1" s="2"/>
      <c r="G1" s="2"/>
      <c r="H1" s="2"/>
      <c r="I1" s="2"/>
    </row>
    <row r="2" spans="1:9" s="4" customFormat="1" ht="15.75">
      <c r="A2" s="1" t="s">
        <v>38</v>
      </c>
      <c r="B2" s="2"/>
      <c r="C2" s="2"/>
      <c r="D2" s="3"/>
      <c r="E2" s="3"/>
      <c r="F2" s="2"/>
      <c r="G2" s="2"/>
      <c r="H2" s="2"/>
      <c r="I2" s="2"/>
    </row>
    <row r="3" spans="1:9" ht="15.75">
      <c r="A3" s="5"/>
      <c r="B3" s="6"/>
      <c r="C3" s="6"/>
      <c r="D3" s="6"/>
      <c r="E3" s="6"/>
      <c r="F3" s="6"/>
      <c r="G3" s="6"/>
      <c r="H3" s="6"/>
      <c r="I3" s="6"/>
    </row>
    <row r="4" spans="1:9" s="11" customFormat="1" ht="56.25">
      <c r="A4" s="8"/>
      <c r="B4" s="9" t="s">
        <v>23</v>
      </c>
      <c r="C4" s="9" t="s">
        <v>0</v>
      </c>
      <c r="D4" s="10" t="s">
        <v>24</v>
      </c>
      <c r="E4" s="9" t="s">
        <v>1</v>
      </c>
      <c r="F4" s="9" t="s">
        <v>30</v>
      </c>
      <c r="G4" s="9" t="s">
        <v>34</v>
      </c>
      <c r="H4" s="9" t="s">
        <v>43</v>
      </c>
      <c r="I4" s="9" t="s">
        <v>42</v>
      </c>
    </row>
    <row r="5" spans="1:9" ht="15.75">
      <c r="A5" s="12" t="s">
        <v>2</v>
      </c>
      <c r="B5" s="13">
        <v>290761</v>
      </c>
      <c r="C5" s="13">
        <v>336096</v>
      </c>
      <c r="D5" s="13">
        <f>+B25</f>
        <v>628251</v>
      </c>
      <c r="E5" s="13">
        <v>662499</v>
      </c>
      <c r="F5" s="13">
        <f>+D25</f>
        <v>792785.5700000003</v>
      </c>
      <c r="G5" s="13">
        <v>509924</v>
      </c>
      <c r="H5" s="13">
        <v>734326</v>
      </c>
      <c r="I5" s="13">
        <f>H5</f>
        <v>734326</v>
      </c>
    </row>
    <row r="6" spans="1:10" ht="15.75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61"/>
    </row>
    <row r="7" spans="1:9" ht="18.75">
      <c r="A7" s="16" t="s">
        <v>33</v>
      </c>
      <c r="B7" s="17">
        <v>2358647</v>
      </c>
      <c r="C7" s="17">
        <v>2359624</v>
      </c>
      <c r="D7" s="17">
        <v>2426398.57</v>
      </c>
      <c r="E7" s="17">
        <v>2383322</v>
      </c>
      <c r="F7" s="17">
        <v>2505487</v>
      </c>
      <c r="G7" s="17">
        <v>2560984</v>
      </c>
      <c r="H7" s="17">
        <v>2560984</v>
      </c>
      <c r="I7" s="17">
        <v>2560984</v>
      </c>
    </row>
    <row r="8" spans="1:9" ht="18.75">
      <c r="A8" s="16" t="s">
        <v>25</v>
      </c>
      <c r="B8" s="17">
        <v>1300812</v>
      </c>
      <c r="C8" s="17">
        <v>1335330</v>
      </c>
      <c r="D8" s="17">
        <v>1145791</v>
      </c>
      <c r="E8" s="17">
        <v>1535544</v>
      </c>
      <c r="F8" s="17">
        <f>'[1]Form5Notes'!$E$30-F10-1</f>
        <v>1161244.06</v>
      </c>
      <c r="G8" s="17">
        <f>'[1]Form5Notes'!$F$30</f>
        <v>1290727</v>
      </c>
      <c r="H8" s="17">
        <f>'[1]Form5Notes'!$F$30</f>
        <v>1290727</v>
      </c>
      <c r="I8" s="17">
        <v>1290727</v>
      </c>
    </row>
    <row r="9" spans="1:9" ht="15.75">
      <c r="A9" s="16" t="s">
        <v>4</v>
      </c>
      <c r="B9" s="17"/>
      <c r="C9" s="17"/>
      <c r="D9" s="17"/>
      <c r="E9" s="17">
        <v>215000</v>
      </c>
      <c r="F9" s="17">
        <f>3335898*0</f>
        <v>0</v>
      </c>
      <c r="G9" s="17"/>
      <c r="H9" s="17"/>
      <c r="I9" s="17">
        <v>335898</v>
      </c>
    </row>
    <row r="10" spans="1:9" ht="15.75">
      <c r="A10" s="16" t="s">
        <v>5</v>
      </c>
      <c r="B10" s="17"/>
      <c r="C10" s="17"/>
      <c r="D10" s="17"/>
      <c r="E10" s="20">
        <v>134791</v>
      </c>
      <c r="F10" s="17">
        <v>134791</v>
      </c>
      <c r="G10" s="17"/>
      <c r="H10" s="17"/>
      <c r="I10" s="17"/>
    </row>
    <row r="11" spans="1:9" ht="15.75">
      <c r="A11" s="64"/>
      <c r="B11" s="17"/>
      <c r="C11" s="17"/>
      <c r="D11" s="17"/>
      <c r="E11" s="21"/>
      <c r="F11" s="17"/>
      <c r="G11" s="17"/>
      <c r="H11" s="17"/>
      <c r="I11" s="17"/>
    </row>
    <row r="12" spans="1:9" ht="15.75">
      <c r="A12" s="22" t="s">
        <v>6</v>
      </c>
      <c r="B12" s="23">
        <f aca="true" t="shared" si="0" ref="B12:I12">SUM(B7:B11)</f>
        <v>3659459</v>
      </c>
      <c r="C12" s="23">
        <f t="shared" si="0"/>
        <v>3694954</v>
      </c>
      <c r="D12" s="23">
        <f t="shared" si="0"/>
        <v>3572189.57</v>
      </c>
      <c r="E12" s="23">
        <f t="shared" si="0"/>
        <v>4268657</v>
      </c>
      <c r="F12" s="23">
        <f t="shared" si="0"/>
        <v>3801522.06</v>
      </c>
      <c r="G12" s="23">
        <f t="shared" si="0"/>
        <v>3851711</v>
      </c>
      <c r="H12" s="23">
        <f t="shared" si="0"/>
        <v>3851711</v>
      </c>
      <c r="I12" s="23">
        <f t="shared" si="0"/>
        <v>4187609</v>
      </c>
    </row>
    <row r="13" spans="1:9" ht="15.75">
      <c r="A13" s="14" t="s">
        <v>7</v>
      </c>
      <c r="B13" s="15"/>
      <c r="C13" s="24"/>
      <c r="D13" s="15"/>
      <c r="E13" s="15"/>
      <c r="F13" s="15"/>
      <c r="G13" s="15"/>
      <c r="H13" s="15"/>
      <c r="I13" s="15"/>
    </row>
    <row r="14" spans="1:9" ht="15.75">
      <c r="A14" s="16" t="s">
        <v>8</v>
      </c>
      <c r="B14" s="17">
        <v>-3321969</v>
      </c>
      <c r="C14" s="24">
        <v>-3597791</v>
      </c>
      <c r="D14" s="17">
        <v>-3407655</v>
      </c>
      <c r="E14" s="17">
        <v>-4454083</v>
      </c>
      <c r="F14" s="17">
        <f>-3859983-F15-F16-F17</f>
        <v>-3433792</v>
      </c>
      <c r="G14" s="17">
        <v>-4199573</v>
      </c>
      <c r="H14" s="17">
        <v>-4199573</v>
      </c>
      <c r="I14" s="17">
        <v>-4199573</v>
      </c>
    </row>
    <row r="15" spans="1:9" ht="15.75">
      <c r="A15" s="16" t="s">
        <v>9</v>
      </c>
      <c r="B15" s="17"/>
      <c r="C15" s="24"/>
      <c r="D15" s="17"/>
      <c r="E15" s="17"/>
      <c r="F15" s="17">
        <v>-76400</v>
      </c>
      <c r="G15" s="17"/>
      <c r="H15" s="17">
        <f>-342163-60000</f>
        <v>-402163</v>
      </c>
      <c r="I15" s="17">
        <v>-402163</v>
      </c>
    </row>
    <row r="16" spans="1:9" ht="15.75">
      <c r="A16" s="16" t="s">
        <v>10</v>
      </c>
      <c r="B16" s="17"/>
      <c r="C16" s="24"/>
      <c r="D16" s="17"/>
      <c r="E16" s="17"/>
      <c r="F16" s="17">
        <v>-134791</v>
      </c>
      <c r="G16" s="17"/>
      <c r="H16" s="17"/>
      <c r="I16" s="17"/>
    </row>
    <row r="17" spans="1:9" ht="15.75">
      <c r="A17" s="16" t="s">
        <v>11</v>
      </c>
      <c r="B17" s="17"/>
      <c r="C17" s="24"/>
      <c r="D17" s="17"/>
      <c r="E17" s="17"/>
      <c r="F17" s="17">
        <v>-215000</v>
      </c>
      <c r="G17" s="17"/>
      <c r="H17" s="17"/>
      <c r="I17" s="17"/>
    </row>
    <row r="18" spans="1:9" ht="15.75">
      <c r="A18" s="16" t="s">
        <v>31</v>
      </c>
      <c r="B18" s="17"/>
      <c r="C18" s="24"/>
      <c r="D18" s="17"/>
      <c r="E18" s="17"/>
      <c r="F18" s="17">
        <f>-1712*0</f>
        <v>0</v>
      </c>
      <c r="G18" s="17"/>
      <c r="I18" s="17">
        <f>-63046</f>
        <v>-63046</v>
      </c>
    </row>
    <row r="19" spans="1:9" ht="15.75">
      <c r="A19" s="12" t="s">
        <v>12</v>
      </c>
      <c r="B19" s="13">
        <f aca="true" t="shared" si="1" ref="B19:H19">SUM(B14:B18)</f>
        <v>-3321969</v>
      </c>
      <c r="C19" s="13">
        <f t="shared" si="1"/>
        <v>-3597791</v>
      </c>
      <c r="D19" s="13">
        <f t="shared" si="1"/>
        <v>-3407655</v>
      </c>
      <c r="E19" s="13">
        <f t="shared" si="1"/>
        <v>-4454083</v>
      </c>
      <c r="F19" s="13">
        <f t="shared" si="1"/>
        <v>-3859983</v>
      </c>
      <c r="G19" s="13">
        <f t="shared" si="1"/>
        <v>-4199573</v>
      </c>
      <c r="H19" s="13">
        <f t="shared" si="1"/>
        <v>-4601736</v>
      </c>
      <c r="I19" s="13">
        <f>SUM(I14:I18)</f>
        <v>-4664782</v>
      </c>
    </row>
    <row r="20" spans="1:12" ht="15.75">
      <c r="A20" s="25" t="s">
        <v>13</v>
      </c>
      <c r="B20" s="26"/>
      <c r="C20" s="27"/>
      <c r="D20" s="28"/>
      <c r="E20" s="29">
        <v>150000</v>
      </c>
      <c r="F20" s="62"/>
      <c r="G20" s="29">
        <v>150000</v>
      </c>
      <c r="H20" s="29">
        <v>150000</v>
      </c>
      <c r="I20" s="29">
        <v>150000</v>
      </c>
      <c r="L20" s="47"/>
    </row>
    <row r="21" spans="1:9" ht="15.75">
      <c r="A21" s="30" t="s">
        <v>14</v>
      </c>
      <c r="B21" s="31"/>
      <c r="C21" s="32"/>
      <c r="D21" s="18"/>
      <c r="E21" s="18"/>
      <c r="F21" s="17"/>
      <c r="G21" s="17"/>
      <c r="H21" s="17"/>
      <c r="I21" s="17"/>
    </row>
    <row r="22" spans="1:9" ht="15.75">
      <c r="A22" s="16" t="s">
        <v>15</v>
      </c>
      <c r="B22" s="33"/>
      <c r="C22" s="34"/>
      <c r="D22" s="35"/>
      <c r="E22" s="35"/>
      <c r="F22" s="31"/>
      <c r="G22" s="31"/>
      <c r="H22" s="31"/>
      <c r="I22" s="31"/>
    </row>
    <row r="23" spans="1:9" ht="15.75">
      <c r="A23" s="16" t="s">
        <v>15</v>
      </c>
      <c r="B23" s="33"/>
      <c r="C23" s="34"/>
      <c r="D23" s="35"/>
      <c r="E23" s="35"/>
      <c r="F23" s="31"/>
      <c r="G23" s="31"/>
      <c r="H23" s="31"/>
      <c r="I23" s="31"/>
    </row>
    <row r="24" spans="1:9" ht="15.75">
      <c r="A24" s="36" t="s">
        <v>16</v>
      </c>
      <c r="B24" s="37">
        <f>SUM(B22:B23)</f>
        <v>0</v>
      </c>
      <c r="C24" s="37">
        <f>SUM(C22:C23)</f>
        <v>0</v>
      </c>
      <c r="D24" s="37">
        <f>SUM(D22:D23)</f>
        <v>0</v>
      </c>
      <c r="E24" s="37"/>
      <c r="F24" s="37">
        <f>SUM(F22:F23)</f>
        <v>0</v>
      </c>
      <c r="G24" s="37">
        <f>SUM(G22:G23)</f>
        <v>0</v>
      </c>
      <c r="H24" s="37"/>
      <c r="I24" s="37"/>
    </row>
    <row r="25" spans="1:9" ht="15.75">
      <c r="A25" s="38" t="s">
        <v>17</v>
      </c>
      <c r="B25" s="37">
        <f aca="true" t="shared" si="2" ref="B25:I25">B5+B12+B19+B20+B24</f>
        <v>628251</v>
      </c>
      <c r="C25" s="37">
        <f t="shared" si="2"/>
        <v>433259</v>
      </c>
      <c r="D25" s="37">
        <f t="shared" si="2"/>
        <v>792785.5700000003</v>
      </c>
      <c r="E25" s="37">
        <f t="shared" si="2"/>
        <v>627073</v>
      </c>
      <c r="F25" s="37">
        <f t="shared" si="2"/>
        <v>734324.6300000008</v>
      </c>
      <c r="G25" s="37">
        <f t="shared" si="2"/>
        <v>312062</v>
      </c>
      <c r="H25" s="37">
        <f t="shared" si="2"/>
        <v>134301</v>
      </c>
      <c r="I25" s="37">
        <f t="shared" si="2"/>
        <v>407153</v>
      </c>
    </row>
    <row r="26" spans="1:9" ht="15.75">
      <c r="A26" s="14" t="s">
        <v>18</v>
      </c>
      <c r="B26" s="17"/>
      <c r="C26" s="18"/>
      <c r="D26" s="15"/>
      <c r="E26" s="17"/>
      <c r="F26" s="17"/>
      <c r="G26" s="17"/>
      <c r="H26" s="17"/>
      <c r="I26" s="17"/>
    </row>
    <row r="27" spans="1:9" ht="15.75">
      <c r="A27" s="16" t="s">
        <v>19</v>
      </c>
      <c r="B27" s="24">
        <v>-168059</v>
      </c>
      <c r="C27" s="20"/>
      <c r="D27" s="31">
        <v>-76400</v>
      </c>
      <c r="E27" s="31"/>
      <c r="F27" s="31">
        <v>-342163</v>
      </c>
      <c r="G27" s="31"/>
      <c r="H27" s="31"/>
      <c r="I27" s="31"/>
    </row>
    <row r="28" spans="1:9" ht="15.75">
      <c r="A28" s="16" t="s">
        <v>32</v>
      </c>
      <c r="B28" s="24"/>
      <c r="C28" s="20"/>
      <c r="D28" s="31"/>
      <c r="E28" s="31"/>
      <c r="F28" s="31">
        <v>-60000</v>
      </c>
      <c r="G28" s="31"/>
      <c r="H28" s="31"/>
      <c r="I28" s="31"/>
    </row>
    <row r="29" spans="1:9" ht="15.75">
      <c r="A29" s="16" t="s">
        <v>20</v>
      </c>
      <c r="B29" s="24"/>
      <c r="C29" s="20"/>
      <c r="D29" s="31"/>
      <c r="E29" s="31"/>
      <c r="F29" s="31"/>
      <c r="G29" s="31"/>
      <c r="H29" s="31"/>
      <c r="I29" s="31"/>
    </row>
    <row r="30" spans="1:9" ht="15.75">
      <c r="A30" s="39" t="s">
        <v>21</v>
      </c>
      <c r="B30" s="40">
        <f>SUM(B27:B29)</f>
        <v>-168059</v>
      </c>
      <c r="C30" s="40">
        <f>SUM(C27:C29)</f>
        <v>0</v>
      </c>
      <c r="D30" s="40">
        <f>SUM(D27:D29)</f>
        <v>-76400</v>
      </c>
      <c r="E30" s="40"/>
      <c r="F30" s="40">
        <f>SUM(F27:F29)</f>
        <v>-402163</v>
      </c>
      <c r="G30" s="40">
        <f>SUM(G27:G29)</f>
        <v>0</v>
      </c>
      <c r="H30" s="40"/>
      <c r="I30" s="40"/>
    </row>
    <row r="31" spans="1:9" ht="15.75">
      <c r="A31" s="38" t="s">
        <v>22</v>
      </c>
      <c r="B31" s="37">
        <f aca="true" t="shared" si="3" ref="B31:I31">+B25+B30</f>
        <v>460192</v>
      </c>
      <c r="C31" s="37">
        <f t="shared" si="3"/>
        <v>433259</v>
      </c>
      <c r="D31" s="37">
        <f t="shared" si="3"/>
        <v>716385.5700000003</v>
      </c>
      <c r="E31" s="37">
        <f t="shared" si="3"/>
        <v>627073</v>
      </c>
      <c r="F31" s="37">
        <f t="shared" si="3"/>
        <v>332161.6300000008</v>
      </c>
      <c r="G31" s="37">
        <f t="shared" si="3"/>
        <v>312062</v>
      </c>
      <c r="H31" s="37">
        <f t="shared" si="3"/>
        <v>134301</v>
      </c>
      <c r="I31" s="37">
        <f t="shared" si="3"/>
        <v>407153</v>
      </c>
    </row>
    <row r="32" spans="1:9" s="4" customFormat="1" ht="10.5" customHeight="1">
      <c r="A32" s="19"/>
      <c r="B32" s="20"/>
      <c r="C32" s="20"/>
      <c r="D32" s="41"/>
      <c r="E32" s="20"/>
      <c r="F32" s="20"/>
      <c r="G32" s="20"/>
      <c r="H32" s="20"/>
      <c r="I32" s="20"/>
    </row>
    <row r="33" spans="1:9" s="45" customFormat="1" ht="18.75">
      <c r="A33" s="42" t="s">
        <v>37</v>
      </c>
      <c r="B33" s="43">
        <f>+B12*0.07</f>
        <v>256162.13000000003</v>
      </c>
      <c r="C33" s="43">
        <f>+C12*0.07</f>
        <v>258646.78000000003</v>
      </c>
      <c r="D33" s="44">
        <v>258647</v>
      </c>
      <c r="E33" s="43">
        <v>274321</v>
      </c>
      <c r="F33" s="43">
        <f>+E12*0.07</f>
        <v>298805.99000000005</v>
      </c>
      <c r="G33" s="43">
        <f>+G12*0.07</f>
        <v>269619.77</v>
      </c>
      <c r="H33" s="43">
        <f>+G12*0.07</f>
        <v>269619.77</v>
      </c>
      <c r="I33" s="43">
        <f>+H12*0.07</f>
        <v>269619.77</v>
      </c>
    </row>
    <row r="34" spans="1:9" ht="15.75">
      <c r="A34" s="5"/>
      <c r="B34" s="6"/>
      <c r="C34" s="6"/>
      <c r="D34" s="6"/>
      <c r="E34" s="6"/>
      <c r="F34" s="6"/>
      <c r="G34" s="6"/>
      <c r="H34" s="6"/>
      <c r="I34" s="6"/>
    </row>
    <row r="35" spans="1:9" ht="15.75">
      <c r="A35" s="46" t="s">
        <v>26</v>
      </c>
      <c r="B35" s="6"/>
      <c r="C35" s="6"/>
      <c r="D35" s="6"/>
      <c r="E35" s="6"/>
      <c r="F35" s="6"/>
      <c r="G35" s="6"/>
      <c r="H35" s="6"/>
      <c r="I35" s="6"/>
    </row>
    <row r="36" spans="1:9" s="55" customFormat="1" ht="18.75">
      <c r="A36" s="52" t="s">
        <v>27</v>
      </c>
      <c r="B36" s="53"/>
      <c r="C36" s="53"/>
      <c r="D36" s="54"/>
      <c r="E36" s="54"/>
      <c r="F36" s="53"/>
      <c r="G36" s="54"/>
      <c r="H36" s="54"/>
      <c r="I36" s="54"/>
    </row>
    <row r="37" spans="1:9" s="55" customFormat="1" ht="18.75">
      <c r="A37" s="56" t="s">
        <v>40</v>
      </c>
      <c r="B37" s="53"/>
      <c r="C37" s="53"/>
      <c r="D37" s="54"/>
      <c r="E37" s="54"/>
      <c r="F37" s="53"/>
      <c r="G37" s="53"/>
      <c r="H37" s="53"/>
      <c r="I37" s="53"/>
    </row>
    <row r="38" spans="1:9" s="55" customFormat="1" ht="15.75">
      <c r="A38" s="63" t="s">
        <v>41</v>
      </c>
      <c r="B38" s="53"/>
      <c r="C38" s="53"/>
      <c r="D38" s="54"/>
      <c r="E38" s="54"/>
      <c r="F38" s="53"/>
      <c r="G38" s="53"/>
      <c r="H38" s="53"/>
      <c r="I38" s="53"/>
    </row>
    <row r="39" spans="1:9" s="55" customFormat="1" ht="18.75">
      <c r="A39" s="56" t="s">
        <v>28</v>
      </c>
      <c r="B39" s="57"/>
      <c r="C39" s="57"/>
      <c r="D39" s="58"/>
      <c r="E39" s="58"/>
      <c r="F39" s="57"/>
      <c r="G39" s="53"/>
      <c r="H39" s="53"/>
      <c r="I39" s="53"/>
    </row>
    <row r="40" spans="1:9" s="55" customFormat="1" ht="18.75">
      <c r="A40" s="59" t="s">
        <v>29</v>
      </c>
      <c r="B40" s="48"/>
      <c r="C40" s="48"/>
      <c r="D40" s="54"/>
      <c r="E40" s="54"/>
      <c r="F40" s="53"/>
      <c r="G40" s="54"/>
      <c r="H40" s="54"/>
      <c r="I40" s="54"/>
    </row>
    <row r="41" spans="1:9" s="55" customFormat="1" ht="18.75">
      <c r="A41" s="59" t="s">
        <v>35</v>
      </c>
      <c r="B41" s="48"/>
      <c r="C41" s="48"/>
      <c r="D41" s="54"/>
      <c r="E41" s="54"/>
      <c r="F41" s="53"/>
      <c r="G41" s="54"/>
      <c r="H41" s="54"/>
      <c r="I41" s="54"/>
    </row>
    <row r="42" spans="1:9" s="55" customFormat="1" ht="18.75">
      <c r="A42" s="56" t="s">
        <v>36</v>
      </c>
      <c r="B42" s="60"/>
      <c r="C42" s="60"/>
      <c r="D42" s="54"/>
      <c r="E42" s="54"/>
      <c r="F42" s="60"/>
      <c r="G42" s="60"/>
      <c r="H42" s="60"/>
      <c r="I42" s="60"/>
    </row>
  </sheetData>
  <printOptions/>
  <pageMargins left="0.52" right="0.75" top="0.64" bottom="1" header="0.5" footer="0.5"/>
  <pageSetup fitToHeight="1" fitToWidth="1" horizontalDpi="600" verticalDpi="600" orientation="portrait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Allende-Foss, Angel</cp:lastModifiedBy>
  <cp:lastPrinted>2005-04-12T22:35:12Z</cp:lastPrinted>
  <dcterms:created xsi:type="dcterms:W3CDTF">2005-04-06T17:41:21Z</dcterms:created>
  <dcterms:modified xsi:type="dcterms:W3CDTF">2005-06-02T13:50:54Z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-366011208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303713887</vt:i4>
  </property>
  <property fmtid="{D5CDD505-2E9C-101B-9397-08002B2CF9AE}" pid="7" name="_ReviewingToolsShownOnce">
    <vt:lpwstr/>
  </property>
</Properties>
</file>