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6150" activeTab="0"/>
  </bookViews>
  <sheets>
    <sheet name="fiscal note 2008 Sep Svc Chng" sheetId="1" r:id="rId1"/>
  </sheets>
  <externalReferences>
    <externalReference r:id="rId4"/>
  </externalReferences>
  <definedNames>
    <definedName name="FIVE">#REF!</definedName>
    <definedName name="FOUR">#REF!</definedName>
    <definedName name="ONE">#REF!</definedName>
    <definedName name="_xlnm.Print_Area" localSheetId="0">'fiscal note 2008 Sep Svc Chng'!$A$1:$F$55</definedName>
    <definedName name="SUM">#REF!</definedName>
  </definedNames>
  <calcPr fullCalcOnLoad="1"/>
</workbook>
</file>

<file path=xl/sharedStrings.xml><?xml version="1.0" encoding="utf-8"?>
<sst xmlns="http://schemas.openxmlformats.org/spreadsheetml/2006/main" count="54" uniqueCount="39">
  <si>
    <t>FISCAL NOTE</t>
  </si>
  <si>
    <t>Ordinance/Motion No.:  2008-XXXX</t>
  </si>
  <si>
    <t>Affected Agencies:  Transit</t>
  </si>
  <si>
    <t>Note Prepared By:  Mike Wold</t>
  </si>
  <si>
    <t xml:space="preserve">  Impact of the above legislation on the fiscal affairs of King County is estimated to be:</t>
  </si>
  <si>
    <t>Revenue to:</t>
  </si>
  <si>
    <t>Fund Title</t>
  </si>
  <si>
    <t>Fund Code</t>
  </si>
  <si>
    <t>Revenue  Source</t>
  </si>
  <si>
    <t>Public Transportation</t>
  </si>
  <si>
    <t>Fare Rev</t>
  </si>
  <si>
    <t>Partnership</t>
  </si>
  <si>
    <t>TOTAL</t>
  </si>
  <si>
    <t>Expenditures from:</t>
  </si>
  <si>
    <t>Department</t>
  </si>
  <si>
    <t>Transit</t>
  </si>
  <si>
    <t>Expenditures by Categories:</t>
  </si>
  <si>
    <t>Salaries &amp; Benefits</t>
  </si>
  <si>
    <t>Supplies and Services</t>
  </si>
  <si>
    <t>Capital Outlay</t>
  </si>
  <si>
    <t>Other</t>
  </si>
  <si>
    <t>Assumptions:</t>
  </si>
  <si>
    <t>Standard Trolley</t>
  </si>
  <si>
    <t>Artic Trolley</t>
  </si>
  <si>
    <t>Van</t>
  </si>
  <si>
    <t>Small Bus</t>
  </si>
  <si>
    <t>Standard Diesel</t>
  </si>
  <si>
    <t>Artic Diesel</t>
  </si>
  <si>
    <t>DART</t>
  </si>
  <si>
    <t>Net Hours</t>
  </si>
  <si>
    <t>New fare paying ridership is estimated at 22 riders per added service hour, with an average fare of $0.8382 per ride.</t>
  </si>
  <si>
    <t>*In 2010, Transit will reimburse Pierce Transit for KCMetro's share of operation of Lakeland Hills partnership shuttle.</t>
  </si>
  <si>
    <r>
      <t xml:space="preserve">Title:  </t>
    </r>
    <r>
      <rPr>
        <i/>
        <sz val="10.5"/>
        <rFont val="Arial"/>
        <family val="2"/>
      </rPr>
      <t>Transit Now</t>
    </r>
    <r>
      <rPr>
        <sz val="10.5"/>
        <rFont val="Arial"/>
        <family val="2"/>
      </rPr>
      <t xml:space="preserve"> Service Partnership Program</t>
    </r>
  </si>
  <si>
    <t>Salaries and benefits in each year's fully allocated costs are as follows, by fleet type:</t>
  </si>
  <si>
    <t>Partnership revenue is estimated based on the fully allocated cost per hour and cost per mile of projected KCMetro service and the percentage contribution by partners.  The minimum partner contribution is 33.3 percent.</t>
  </si>
  <si>
    <t>Note Reviewed By:  Duncan Mitchell</t>
  </si>
  <si>
    <t>Hours of partnership service operated each year, including hours funded by KCMetro and partners.  Hours increase in 2008, 2009, and 2010 as new service is implemented and previously-implemented service is operated for a full year.  Partnership hours initiated in 2007 are not included.</t>
  </si>
  <si>
    <t>The 2008 fully allocated cost per service hour by fleet type and service is based on the adopted 2008/2009 budget and the 2008 cost allocation model.   Cost growth in 2009 is assumed to be 5.23%.  Cost growth in 2010 is assumed to be 4.76%.  These inflation factors are consistent with projections performed for Sound Transit Regional Express Bus Service.</t>
  </si>
  <si>
    <t>2008-0118</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</si>
</sst>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_)"/>
    <numFmt numFmtId="175" formatCode="0.0%"/>
    <numFmt numFmtId="176" formatCode="_-* #,##0.0_-;\-* #,##0.0_-;_-* &quot;-&quot;??_-;_-@_-"/>
    <numFmt numFmtId="177" formatCode="_-* #,##0_-;\-* #,##0_-;_-* &quot;-&quot;??_-;_-@_-"/>
    <numFmt numFmtId="178" formatCode="0.000"/>
    <numFmt numFmtId="179" formatCode="0.0"/>
    <numFmt numFmtId="180" formatCode="mm/dd/yy_)"/>
    <numFmt numFmtId="181" formatCode="General_)"/>
    <numFmt numFmtId="182" formatCode="_(&quot;$&quot;* #,##0.000_);_(&quot;$&quot;* \(#,##0.000\);_(&quot;$&quot;* &quot;-&quot;??_);_(@_)"/>
    <numFmt numFmtId="183" formatCode="_(&quot;$&quot;* #,##0.0000_);_(&quot;$&quot;* \(#,##0.0000\);_(&quot;$&quot;* &quot;-&quot;??_);_(@_)"/>
    <numFmt numFmtId="184" formatCode="_(&quot;$&quot;* #,##0.00000_);_(&quot;$&quot;* \(#,##0.00000\);_(&quot;$&quot;* &quot;-&quot;??_);_(@_)"/>
    <numFmt numFmtId="185" formatCode="_(&quot;$&quot;* #,##0.000000_);_(&quot;$&quot;* \(#,##0.000000\);_(&quot;$&quot;* &quot;-&quot;??_);_(@_)"/>
    <numFmt numFmtId="186" formatCode="_(&quot;$&quot;* #,##0.0000000_);_(&quot;$&quot;* \(#,##0.0000000\);_(&quot;$&quot;* &quot;-&quot;??_);_(@_)"/>
    <numFmt numFmtId="187" formatCode="_(&quot;$&quot;* #,##0.0_);_(&quot;$&quot;* \(#,##0.0\);_(&quot;$&quot;* &quot;-&quot;??_);_(@_)"/>
    <numFmt numFmtId="188" formatCode="_(&quot;$&quot;* #,##0_);_(&quot;$&quot;* \(#,##0\);_(&quot;$&quot;* &quot;-&quot;??_);_(@_)"/>
    <numFmt numFmtId="189" formatCode="0.000%"/>
    <numFmt numFmtId="190" formatCode="0000"/>
    <numFmt numFmtId="191" formatCode="&quot;$&quot;#,##0"/>
    <numFmt numFmtId="192" formatCode="&quot;$&quot;#,##0.00"/>
    <numFmt numFmtId="193" formatCode="0.0000"/>
    <numFmt numFmtId="194" formatCode="&quot;$&quot;#,##0.000"/>
    <numFmt numFmtId="195" formatCode="0.0_);\(0.0\)"/>
    <numFmt numFmtId="196" formatCode="&quot;$&quot;#,##0.0000"/>
  </numFmts>
  <fonts count="1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0.5"/>
      <name val="Arial"/>
      <family val="2"/>
    </font>
    <font>
      <b/>
      <sz val="12"/>
      <name val="Arial"/>
      <family val="2"/>
    </font>
    <font>
      <sz val="8"/>
      <name val="Arial"/>
      <family val="2"/>
    </font>
    <font>
      <b/>
      <sz val="10.5"/>
      <name val="Arial"/>
      <family val="2"/>
    </font>
    <font>
      <sz val="10.5"/>
      <name val="Univers"/>
      <family val="2"/>
    </font>
    <font>
      <b/>
      <sz val="8"/>
      <name val="Arial"/>
      <family val="2"/>
    </font>
    <font>
      <sz val="7"/>
      <name val="Small Fonts"/>
      <family val="2"/>
    </font>
    <font>
      <i/>
      <sz val="10.5"/>
      <name val="Arial"/>
      <family val="2"/>
    </font>
  </fonts>
  <fills count="2">
    <fill>
      <patternFill/>
    </fill>
    <fill>
      <patternFill patternType="gray125"/>
    </fill>
  </fills>
  <borders count="29">
    <border>
      <left/>
      <right/>
      <top/>
      <bottom/>
      <diagonal/>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double"/>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06">
    <xf numFmtId="0" fontId="0" fillId="0" borderId="0" xfId="0" applyAlignment="1">
      <alignment/>
    </xf>
    <xf numFmtId="0" fontId="0" fillId="0" borderId="0" xfId="21" applyFont="1" applyAlignment="1">
      <alignment/>
      <protection/>
    </xf>
    <xf numFmtId="0" fontId="6" fillId="0" borderId="0" xfId="21" applyFont="1" applyAlignment="1">
      <alignment/>
      <protection/>
    </xf>
    <xf numFmtId="0" fontId="7" fillId="0" borderId="0" xfId="21" applyFont="1" applyAlignment="1">
      <alignment horizontal="centerContinuous"/>
      <protection/>
    </xf>
    <xf numFmtId="0" fontId="0" fillId="0" borderId="0" xfId="21" applyAlignment="1">
      <alignment/>
      <protection/>
    </xf>
    <xf numFmtId="0" fontId="0" fillId="0" borderId="0" xfId="21">
      <alignment/>
      <protection/>
    </xf>
    <xf numFmtId="0" fontId="8" fillId="0" borderId="0" xfId="21" applyFont="1" applyAlignment="1">
      <alignment horizontal="left"/>
      <protection/>
    </xf>
    <xf numFmtId="0" fontId="6" fillId="0" borderId="0" xfId="21" applyFont="1" applyAlignment="1">
      <alignment horizontal="centerContinuous"/>
      <protection/>
    </xf>
    <xf numFmtId="0" fontId="0" fillId="0" borderId="0" xfId="21" applyAlignment="1">
      <alignment horizontal="centerContinuous"/>
      <protection/>
    </xf>
    <xf numFmtId="0" fontId="6" fillId="0" borderId="1" xfId="21" applyFont="1" applyBorder="1" applyAlignment="1">
      <alignment horizontal="centerContinuous"/>
      <protection/>
    </xf>
    <xf numFmtId="0" fontId="6" fillId="0" borderId="2" xfId="21" applyFont="1" applyBorder="1" applyAlignment="1">
      <alignment horizontal="centerContinuous"/>
      <protection/>
    </xf>
    <xf numFmtId="0" fontId="6" fillId="0" borderId="0" xfId="21" applyFont="1" applyBorder="1" applyAlignment="1">
      <alignment horizontal="centerContinuous"/>
      <protection/>
    </xf>
    <xf numFmtId="0" fontId="6" fillId="0" borderId="3" xfId="21" applyFont="1" applyBorder="1">
      <alignment/>
      <protection/>
    </xf>
    <xf numFmtId="0" fontId="6" fillId="0" borderId="0" xfId="21" applyFont="1" applyBorder="1" applyAlignment="1">
      <alignment horizontal="left"/>
      <protection/>
    </xf>
    <xf numFmtId="0" fontId="0" fillId="0" borderId="0" xfId="21" applyFont="1">
      <alignment/>
      <protection/>
    </xf>
    <xf numFmtId="0" fontId="6" fillId="0" borderId="0" xfId="21" applyFont="1" applyBorder="1">
      <alignment/>
      <protection/>
    </xf>
    <xf numFmtId="0" fontId="6" fillId="0" borderId="4" xfId="21" applyFont="1" applyBorder="1">
      <alignment/>
      <protection/>
    </xf>
    <xf numFmtId="0" fontId="6" fillId="0" borderId="5" xfId="21" applyFont="1" applyBorder="1">
      <alignment/>
      <protection/>
    </xf>
    <xf numFmtId="0" fontId="6" fillId="0" borderId="6" xfId="21" applyFont="1" applyBorder="1">
      <alignment/>
      <protection/>
    </xf>
    <xf numFmtId="0" fontId="6" fillId="0" borderId="7" xfId="21" applyFont="1" applyBorder="1">
      <alignment/>
      <protection/>
    </xf>
    <xf numFmtId="0" fontId="6" fillId="0" borderId="0" xfId="21" applyFont="1">
      <alignment/>
      <protection/>
    </xf>
    <xf numFmtId="0" fontId="0" fillId="0" borderId="0" xfId="21" applyAlignment="1">
      <alignment horizontal="left"/>
      <protection/>
    </xf>
    <xf numFmtId="0" fontId="9" fillId="0" borderId="0" xfId="21" applyFont="1">
      <alignment/>
      <protection/>
    </xf>
    <xf numFmtId="0" fontId="9" fillId="0" borderId="8" xfId="21" applyFont="1" applyBorder="1" applyAlignment="1">
      <alignment/>
      <protection/>
    </xf>
    <xf numFmtId="0" fontId="9" fillId="0" borderId="9" xfId="21" applyFont="1" applyBorder="1" applyAlignment="1">
      <alignment horizontal="center" wrapText="1"/>
      <protection/>
    </xf>
    <xf numFmtId="0" fontId="9" fillId="0" borderId="9" xfId="21" applyFont="1" applyBorder="1" applyAlignment="1">
      <alignment horizontal="center"/>
      <protection/>
    </xf>
    <xf numFmtId="0" fontId="9" fillId="0" borderId="10" xfId="21" applyFont="1" applyBorder="1" applyAlignment="1">
      <alignment horizontal="center"/>
      <protection/>
    </xf>
    <xf numFmtId="0" fontId="9" fillId="0" borderId="11" xfId="21" applyFont="1" applyBorder="1" applyAlignment="1">
      <alignment horizontal="center"/>
      <protection/>
    </xf>
    <xf numFmtId="0" fontId="6" fillId="0" borderId="12" xfId="21" applyFont="1" applyBorder="1" applyAlignment="1">
      <alignment wrapText="1"/>
      <protection/>
    </xf>
    <xf numFmtId="190" fontId="6" fillId="0" borderId="13" xfId="21" applyNumberFormat="1" applyFont="1" applyBorder="1">
      <alignment/>
      <protection/>
    </xf>
    <xf numFmtId="0" fontId="6" fillId="0" borderId="13" xfId="21" applyFont="1" applyBorder="1" applyAlignment="1">
      <alignment horizontal="center" wrapText="1"/>
      <protection/>
    </xf>
    <xf numFmtId="191" fontId="6" fillId="0" borderId="14" xfId="21" applyNumberFormat="1" applyFont="1" applyFill="1" applyBorder="1">
      <alignment/>
      <protection/>
    </xf>
    <xf numFmtId="191" fontId="6" fillId="0" borderId="15" xfId="21" applyNumberFormat="1" applyFont="1" applyFill="1" applyBorder="1">
      <alignment/>
      <protection/>
    </xf>
    <xf numFmtId="191" fontId="0" fillId="0" borderId="0" xfId="21" applyNumberFormat="1">
      <alignment/>
      <protection/>
    </xf>
    <xf numFmtId="3" fontId="6" fillId="0" borderId="13" xfId="21" applyNumberFormat="1" applyFont="1" applyBorder="1" applyAlignment="1">
      <alignment horizontal="right"/>
      <protection/>
    </xf>
    <xf numFmtId="3" fontId="6" fillId="0" borderId="14" xfId="21" applyNumberFormat="1" applyFont="1" applyBorder="1" applyAlignment="1">
      <alignment horizontal="right"/>
      <protection/>
    </xf>
    <xf numFmtId="3" fontId="6" fillId="0" borderId="15" xfId="21" applyNumberFormat="1" applyFont="1" applyBorder="1" applyAlignment="1">
      <alignment horizontal="right"/>
      <protection/>
    </xf>
    <xf numFmtId="0" fontId="6" fillId="0" borderId="16" xfId="21" applyFont="1" applyBorder="1">
      <alignment/>
      <protection/>
    </xf>
    <xf numFmtId="0" fontId="6" fillId="0" borderId="17" xfId="21" applyFont="1" applyBorder="1">
      <alignment/>
      <protection/>
    </xf>
    <xf numFmtId="191" fontId="9" fillId="0" borderId="17" xfId="21" applyNumberFormat="1" applyFont="1" applyBorder="1">
      <alignment/>
      <protection/>
    </xf>
    <xf numFmtId="191" fontId="9" fillId="0" borderId="18" xfId="21" applyNumberFormat="1" applyFont="1" applyBorder="1">
      <alignment/>
      <protection/>
    </xf>
    <xf numFmtId="3" fontId="6" fillId="0" borderId="0" xfId="21" applyNumberFormat="1" applyFont="1">
      <alignment/>
      <protection/>
    </xf>
    <xf numFmtId="0" fontId="9" fillId="0" borderId="0" xfId="21" applyFont="1" applyBorder="1">
      <alignment/>
      <protection/>
    </xf>
    <xf numFmtId="190" fontId="6" fillId="0" borderId="13" xfId="21" applyNumberFormat="1" applyFont="1" applyBorder="1" applyAlignment="1">
      <alignment horizontal="center" wrapText="1"/>
      <protection/>
    </xf>
    <xf numFmtId="191" fontId="6" fillId="0" borderId="14" xfId="21" applyNumberFormat="1" applyFont="1" applyBorder="1">
      <alignment/>
      <protection/>
    </xf>
    <xf numFmtId="191" fontId="6" fillId="0" borderId="15" xfId="21" applyNumberFormat="1" applyFont="1" applyBorder="1">
      <alignment/>
      <protection/>
    </xf>
    <xf numFmtId="0" fontId="6" fillId="0" borderId="12" xfId="21" applyFont="1" applyBorder="1">
      <alignment/>
      <protection/>
    </xf>
    <xf numFmtId="190" fontId="6" fillId="0" borderId="13" xfId="21" applyNumberFormat="1" applyFont="1" applyBorder="1" applyAlignment="1">
      <alignment horizontal="right"/>
      <protection/>
    </xf>
    <xf numFmtId="190" fontId="6" fillId="0" borderId="13" xfId="21" applyNumberFormat="1" applyFont="1" applyBorder="1" applyAlignment="1">
      <alignment horizontal="center"/>
      <protection/>
    </xf>
    <xf numFmtId="3" fontId="6" fillId="0" borderId="14" xfId="21" applyNumberFormat="1" applyFont="1" applyBorder="1">
      <alignment/>
      <protection/>
    </xf>
    <xf numFmtId="173" fontId="0" fillId="0" borderId="13" xfId="15" applyNumberFormat="1" applyBorder="1" applyAlignment="1">
      <alignment/>
    </xf>
    <xf numFmtId="173" fontId="0" fillId="0" borderId="15" xfId="15" applyNumberFormat="1" applyBorder="1" applyAlignment="1">
      <alignment/>
    </xf>
    <xf numFmtId="191" fontId="9" fillId="0" borderId="19" xfId="17" applyNumberFormat="1" applyFont="1" applyBorder="1" applyAlignment="1">
      <alignment horizontal="right"/>
    </xf>
    <xf numFmtId="191" fontId="9" fillId="0" borderId="18" xfId="17" applyNumberFormat="1" applyFont="1" applyBorder="1" applyAlignment="1">
      <alignment horizontal="right"/>
    </xf>
    <xf numFmtId="3" fontId="10" fillId="0" borderId="0" xfId="21" applyNumberFormat="1" applyFont="1" applyBorder="1">
      <alignment/>
      <protection/>
    </xf>
    <xf numFmtId="0" fontId="6" fillId="0" borderId="8" xfId="21" applyFont="1" applyBorder="1">
      <alignment/>
      <protection/>
    </xf>
    <xf numFmtId="0" fontId="6" fillId="0" borderId="20" xfId="21" applyFont="1" applyBorder="1" applyAlignment="1">
      <alignment horizontal="center"/>
      <protection/>
    </xf>
    <xf numFmtId="0" fontId="6" fillId="0" borderId="21" xfId="21" applyFont="1" applyBorder="1" applyAlignment="1">
      <alignment horizontal="center"/>
      <protection/>
    </xf>
    <xf numFmtId="0" fontId="0" fillId="0" borderId="0" xfId="21" applyBorder="1">
      <alignment/>
      <protection/>
    </xf>
    <xf numFmtId="0" fontId="6" fillId="0" borderId="22" xfId="21" applyFont="1" applyBorder="1" applyAlignment="1">
      <alignment horizontal="center"/>
      <protection/>
    </xf>
    <xf numFmtId="0" fontId="6" fillId="0" borderId="23" xfId="21" applyFont="1" applyBorder="1" applyAlignment="1">
      <alignment horizontal="center"/>
      <protection/>
    </xf>
    <xf numFmtId="0" fontId="6" fillId="0" borderId="22" xfId="21" applyFont="1" applyBorder="1">
      <alignment/>
      <protection/>
    </xf>
    <xf numFmtId="0" fontId="6" fillId="0" borderId="23" xfId="21" applyFont="1" applyBorder="1">
      <alignment/>
      <protection/>
    </xf>
    <xf numFmtId="191" fontId="6" fillId="0" borderId="13" xfId="15" applyNumberFormat="1" applyFont="1" applyBorder="1" applyAlignment="1">
      <alignment/>
    </xf>
    <xf numFmtId="191" fontId="6" fillId="0" borderId="14" xfId="15" applyNumberFormat="1" applyFont="1" applyBorder="1" applyAlignment="1">
      <alignment/>
    </xf>
    <xf numFmtId="191" fontId="6" fillId="0" borderId="15" xfId="15" applyNumberFormat="1" applyFont="1" applyBorder="1" applyAlignment="1">
      <alignment/>
    </xf>
    <xf numFmtId="3" fontId="0" fillId="0" borderId="0" xfId="21" applyNumberFormat="1" applyBorder="1">
      <alignment/>
      <protection/>
    </xf>
    <xf numFmtId="191" fontId="6" fillId="0" borderId="13" xfId="21" applyNumberFormat="1" applyFont="1" applyBorder="1">
      <alignment/>
      <protection/>
    </xf>
    <xf numFmtId="191" fontId="0" fillId="0" borderId="0" xfId="21" applyNumberFormat="1" applyFont="1" applyBorder="1">
      <alignment/>
      <protection/>
    </xf>
    <xf numFmtId="0" fontId="6" fillId="0" borderId="24" xfId="21" applyFont="1" applyBorder="1">
      <alignment/>
      <protection/>
    </xf>
    <xf numFmtId="0" fontId="6" fillId="0" borderId="25" xfId="21" applyFont="1" applyBorder="1">
      <alignment/>
      <protection/>
    </xf>
    <xf numFmtId="3" fontId="0" fillId="0" borderId="0" xfId="21" applyNumberFormat="1">
      <alignment/>
      <protection/>
    </xf>
    <xf numFmtId="0" fontId="3" fillId="0" borderId="20" xfId="21" applyFont="1" applyBorder="1">
      <alignment/>
      <protection/>
    </xf>
    <xf numFmtId="0" fontId="6" fillId="0" borderId="20" xfId="21" applyFont="1" applyBorder="1">
      <alignment/>
      <protection/>
    </xf>
    <xf numFmtId="0" fontId="11" fillId="0" borderId="20" xfId="0" applyFont="1" applyBorder="1" applyAlignment="1">
      <alignment horizontal="right" vertical="center" wrapText="1"/>
    </xf>
    <xf numFmtId="0" fontId="8" fillId="0" borderId="26" xfId="21" applyFont="1" applyBorder="1" applyAlignment="1">
      <alignment horizontal="left" vertical="center"/>
      <protection/>
    </xf>
    <xf numFmtId="3" fontId="8" fillId="0" borderId="26" xfId="0" applyNumberFormat="1" applyFont="1" applyBorder="1" applyAlignment="1">
      <alignment horizontal="right" vertical="center" wrapText="1"/>
    </xf>
    <xf numFmtId="0" fontId="8" fillId="0" borderId="0" xfId="0" applyFont="1" applyBorder="1" applyAlignment="1">
      <alignment horizontal="left" vertical="center" wrapText="1"/>
    </xf>
    <xf numFmtId="3" fontId="8" fillId="0" borderId="0" xfId="21" applyNumberFormat="1" applyFont="1" applyBorder="1" applyAlignment="1">
      <alignment horizontal="right" vertical="center" wrapText="1"/>
      <protection/>
    </xf>
    <xf numFmtId="0" fontId="8" fillId="0" borderId="27" xfId="0" applyFont="1" applyBorder="1" applyAlignment="1">
      <alignment horizontal="left" vertical="center" wrapText="1"/>
    </xf>
    <xf numFmtId="3" fontId="8" fillId="0" borderId="27" xfId="21" applyNumberFormat="1" applyFont="1" applyBorder="1" applyAlignment="1">
      <alignment horizontal="right" vertical="center" wrapText="1"/>
      <protection/>
    </xf>
    <xf numFmtId="0" fontId="1" fillId="0" borderId="27" xfId="0" applyFont="1" applyBorder="1" applyAlignment="1">
      <alignment horizontal="left" vertical="center" wrapText="1"/>
    </xf>
    <xf numFmtId="0" fontId="11" fillId="0" borderId="27" xfId="21" applyFont="1" applyBorder="1" applyAlignment="1">
      <alignment horizontal="left" vertical="center" wrapText="1"/>
      <protection/>
    </xf>
    <xf numFmtId="3" fontId="11" fillId="0" borderId="27" xfId="21" applyNumberFormat="1" applyFont="1" applyBorder="1" applyAlignment="1">
      <alignment horizontal="right" vertical="center" wrapText="1"/>
      <protection/>
    </xf>
    <xf numFmtId="0" fontId="8" fillId="0" borderId="0" xfId="21" applyFont="1" applyBorder="1" applyAlignment="1">
      <alignment horizontal="left" vertical="center"/>
      <protection/>
    </xf>
    <xf numFmtId="192" fontId="8" fillId="0" borderId="0" xfId="21" applyNumberFormat="1" applyFont="1" applyBorder="1" applyAlignment="1">
      <alignment horizontal="right" vertical="center"/>
      <protection/>
    </xf>
    <xf numFmtId="192" fontId="8" fillId="0" borderId="26" xfId="21" applyNumberFormat="1" applyFont="1" applyBorder="1" applyAlignment="1">
      <alignment horizontal="right" vertical="center"/>
      <protection/>
    </xf>
    <xf numFmtId="0" fontId="8" fillId="0" borderId="27" xfId="21" applyFont="1" applyBorder="1" applyAlignment="1">
      <alignment horizontal="left" vertical="center"/>
      <protection/>
    </xf>
    <xf numFmtId="192" fontId="8" fillId="0" borderId="27" xfId="21" applyNumberFormat="1" applyFont="1" applyBorder="1" applyAlignment="1">
      <alignment horizontal="right" vertical="center"/>
      <protection/>
    </xf>
    <xf numFmtId="0" fontId="6" fillId="0" borderId="28" xfId="21" applyFont="1" applyBorder="1" applyAlignment="1">
      <alignment horizontal="left"/>
      <protection/>
    </xf>
    <xf numFmtId="0" fontId="0" fillId="0" borderId="1" xfId="0" applyBorder="1" applyAlignment="1">
      <alignment/>
    </xf>
    <xf numFmtId="0" fontId="12" fillId="0" borderId="0" xfId="21" applyFont="1" applyBorder="1" applyAlignment="1">
      <alignment horizontal="left" vertical="center" wrapText="1"/>
      <protection/>
    </xf>
    <xf numFmtId="0" fontId="12" fillId="0" borderId="0" xfId="0" applyFont="1" applyBorder="1" applyAlignment="1">
      <alignment horizontal="left" vertical="center" wrapText="1"/>
    </xf>
    <xf numFmtId="0" fontId="8" fillId="0" borderId="26" xfId="0" applyFont="1" applyBorder="1" applyAlignment="1">
      <alignment horizontal="left" vertical="top" wrapText="1"/>
    </xf>
    <xf numFmtId="0" fontId="8" fillId="0" borderId="0" xfId="0" applyFont="1" applyBorder="1" applyAlignment="1">
      <alignment horizontal="left" vertical="top" wrapText="1"/>
    </xf>
    <xf numFmtId="0" fontId="8" fillId="0" borderId="27" xfId="0" applyFont="1" applyBorder="1" applyAlignment="1">
      <alignment horizontal="left" vertical="top" wrapText="1"/>
    </xf>
    <xf numFmtId="0" fontId="12" fillId="0" borderId="26" xfId="21" applyFont="1" applyBorder="1" applyAlignment="1">
      <alignment horizontal="left" vertical="center" wrapText="1"/>
      <protection/>
    </xf>
    <xf numFmtId="0" fontId="12" fillId="0" borderId="27" xfId="21" applyFont="1" applyBorder="1" applyAlignment="1">
      <alignment horizontal="left" vertical="center" wrapText="1"/>
      <protection/>
    </xf>
    <xf numFmtId="0" fontId="6" fillId="0" borderId="4" xfId="21" applyFont="1" applyBorder="1" applyAlignment="1">
      <alignment horizontal="left"/>
      <protection/>
    </xf>
    <xf numFmtId="0" fontId="6" fillId="0" borderId="0" xfId="21" applyFont="1" applyBorder="1" applyAlignment="1">
      <alignment horizontal="left"/>
      <protection/>
    </xf>
    <xf numFmtId="0" fontId="8" fillId="0" borderId="0" xfId="21" applyFont="1" applyAlignment="1">
      <alignment horizontal="left"/>
      <protection/>
    </xf>
    <xf numFmtId="0" fontId="8" fillId="0" borderId="0" xfId="21" applyFont="1" applyAlignment="1">
      <alignment horizontal="left" vertical="center" wrapText="1"/>
      <protection/>
    </xf>
    <xf numFmtId="0" fontId="0" fillId="0" borderId="0" xfId="0" applyAlignment="1">
      <alignment wrapText="1"/>
    </xf>
    <xf numFmtId="0" fontId="8" fillId="0" borderId="0" xfId="21" applyFont="1" applyAlignment="1">
      <alignment horizontal="left" wrapText="1"/>
      <protection/>
    </xf>
    <xf numFmtId="0" fontId="6" fillId="0" borderId="4" xfId="21" applyFont="1" applyBorder="1" applyAlignment="1">
      <alignment/>
      <protection/>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Analysis\SDP\2008\fiscalnote083Svc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scal note 2008 Sep Svc Chng"/>
      <sheetName val="Sheet1"/>
    </sheetNames>
    <sheetDataSet>
      <sheetData sheetId="1">
        <row r="18">
          <cell r="B18">
            <v>878.0333333333334</v>
          </cell>
          <cell r="C18">
            <v>4455.816666666667</v>
          </cell>
          <cell r="D18">
            <v>8082.283333333333</v>
          </cell>
          <cell r="Q18">
            <v>129.60017521254846</v>
          </cell>
          <cell r="R18">
            <v>131.28092575213608</v>
          </cell>
          <cell r="S18">
            <v>133.0187483476368</v>
          </cell>
        </row>
        <row r="19">
          <cell r="B19">
            <v>378.66666666666663</v>
          </cell>
          <cell r="C19">
            <v>1354.6666666666665</v>
          </cell>
          <cell r="D19">
            <v>2852.5333333333333</v>
          </cell>
          <cell r="Q19">
            <v>127.62805281949942</v>
          </cell>
          <cell r="R19">
            <v>131.4568944040844</v>
          </cell>
          <cell r="S19">
            <v>140.9290027912927</v>
          </cell>
        </row>
        <row r="20">
          <cell r="B20">
            <v>4148.9</v>
          </cell>
          <cell r="C20">
            <v>15667.2</v>
          </cell>
          <cell r="D20">
            <v>20339.749999999993</v>
          </cell>
          <cell r="Q20">
            <v>121.90211107257122</v>
          </cell>
          <cell r="R20">
            <v>124.98789437658289</v>
          </cell>
          <cell r="S20">
            <v>126.5936734189707</v>
          </cell>
        </row>
        <row r="21">
          <cell r="B21">
            <v>3140.5166666666664</v>
          </cell>
          <cell r="C21">
            <v>11526.033333333333</v>
          </cell>
          <cell r="D21">
            <v>12941.183333333334</v>
          </cell>
          <cell r="Q21">
            <v>115.37035183999998</v>
          </cell>
          <cell r="R21">
            <v>118.9812088955552</v>
          </cell>
          <cell r="S21">
            <v>122.53736186422516</v>
          </cell>
        </row>
        <row r="22">
          <cell r="B22">
            <v>260.95</v>
          </cell>
          <cell r="C22">
            <v>3898.9</v>
          </cell>
          <cell r="D22">
            <v>9576.883333333333</v>
          </cell>
          <cell r="Q22">
            <v>116.77003183730052</v>
          </cell>
          <cell r="R22">
            <v>120.27313279241953</v>
          </cell>
          <cell r="S22">
            <v>125.88628265121473</v>
          </cell>
        </row>
        <row r="23">
          <cell r="C23">
            <v>2370.4333333333334</v>
          </cell>
          <cell r="D23">
            <v>9131.900000000001</v>
          </cell>
          <cell r="R23">
            <v>85.03795443917342</v>
          </cell>
          <cell r="S23">
            <v>87.5890930723486</v>
          </cell>
        </row>
        <row r="25">
          <cell r="D25">
            <v>13952.850000000002</v>
          </cell>
          <cell r="S25">
            <v>112.63152414065465</v>
          </cell>
        </row>
        <row r="28">
          <cell r="J28">
            <v>353558.36146880884</v>
          </cell>
          <cell r="M28">
            <v>1587715.1492424195</v>
          </cell>
          <cell r="P28">
            <v>3086903.893499665</v>
          </cell>
        </row>
        <row r="87">
          <cell r="I87">
            <v>1383.2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5"/>
  <sheetViews>
    <sheetView tabSelected="1" workbookViewId="0" topLeftCell="A1">
      <selection activeCell="E5" sqref="E5"/>
    </sheetView>
  </sheetViews>
  <sheetFormatPr defaultColWidth="9.140625" defaultRowHeight="12.75"/>
  <cols>
    <col min="1" max="1" width="22.421875" style="5" customWidth="1"/>
    <col min="2" max="2" width="6.421875" style="5" bestFit="1" customWidth="1"/>
    <col min="3" max="3" width="13.7109375" style="5" customWidth="1"/>
    <col min="4" max="4" width="13.57421875" style="5" customWidth="1"/>
    <col min="5" max="5" width="13.7109375" style="5" customWidth="1"/>
    <col min="6" max="6" width="14.140625" style="5" customWidth="1"/>
    <col min="7" max="16384" width="9.140625" style="5" customWidth="1"/>
  </cols>
  <sheetData>
    <row r="1" spans="1:8" ht="15.75">
      <c r="A1" s="1"/>
      <c r="B1" s="2"/>
      <c r="C1" s="3" t="s">
        <v>0</v>
      </c>
      <c r="D1" s="2"/>
      <c r="E1" s="2"/>
      <c r="F1" s="2" t="s">
        <v>38</v>
      </c>
      <c r="G1" s="4"/>
      <c r="H1" s="4"/>
    </row>
    <row r="2" spans="1:7" ht="14.25" thickBot="1">
      <c r="A2" s="6"/>
      <c r="B2" s="7"/>
      <c r="C2" s="7"/>
      <c r="D2" s="7"/>
      <c r="E2" s="7"/>
      <c r="F2" s="7"/>
      <c r="G2" s="8"/>
    </row>
    <row r="3" spans="1:7" ht="18" customHeight="1" thickTop="1">
      <c r="A3" s="89" t="s">
        <v>1</v>
      </c>
      <c r="B3" s="90"/>
      <c r="C3" s="90"/>
      <c r="D3" s="9"/>
      <c r="E3" s="9"/>
      <c r="F3" s="10"/>
      <c r="G3" s="8"/>
    </row>
    <row r="4" spans="1:7" ht="18" customHeight="1">
      <c r="A4" s="98" t="s">
        <v>32</v>
      </c>
      <c r="B4" s="99"/>
      <c r="C4" s="99"/>
      <c r="D4" s="99"/>
      <c r="E4" s="11"/>
      <c r="F4" s="12"/>
      <c r="G4" s="8"/>
    </row>
    <row r="5" spans="1:6" ht="18" customHeight="1">
      <c r="A5" s="104" t="s">
        <v>2</v>
      </c>
      <c r="B5" s="105"/>
      <c r="C5" s="13"/>
      <c r="D5" s="14"/>
      <c r="E5" s="15"/>
      <c r="F5" s="12"/>
    </row>
    <row r="6" spans="1:6" ht="18" customHeight="1">
      <c r="A6" s="16" t="s">
        <v>3</v>
      </c>
      <c r="B6" s="15"/>
      <c r="C6" s="15"/>
      <c r="D6" s="15"/>
      <c r="E6" s="15"/>
      <c r="F6" s="12"/>
    </row>
    <row r="7" spans="1:6" ht="18" customHeight="1" thickBot="1">
      <c r="A7" s="17" t="s">
        <v>35</v>
      </c>
      <c r="B7" s="18"/>
      <c r="C7" s="18"/>
      <c r="D7" s="18"/>
      <c r="E7" s="18"/>
      <c r="F7" s="19"/>
    </row>
    <row r="8" spans="1:7" ht="18" customHeight="1" thickTop="1">
      <c r="A8" s="20"/>
      <c r="B8" s="20"/>
      <c r="C8" s="15"/>
      <c r="D8" s="15"/>
      <c r="E8" s="15"/>
      <c r="F8" s="15"/>
      <c r="G8" s="21"/>
    </row>
    <row r="9" spans="1:6" ht="18" customHeight="1">
      <c r="A9" s="15" t="s">
        <v>4</v>
      </c>
      <c r="B9" s="20"/>
      <c r="C9" s="20"/>
      <c r="D9" s="20"/>
      <c r="E9" s="20"/>
      <c r="F9" s="20"/>
    </row>
    <row r="10" spans="1:7" ht="18" customHeight="1" thickBot="1">
      <c r="A10" s="22" t="s">
        <v>5</v>
      </c>
      <c r="B10" s="20"/>
      <c r="C10" s="20"/>
      <c r="D10" s="20"/>
      <c r="E10" s="20"/>
      <c r="F10" s="20"/>
      <c r="G10" s="21"/>
    </row>
    <row r="11" spans="1:6" ht="27">
      <c r="A11" s="23" t="s">
        <v>6</v>
      </c>
      <c r="B11" s="24" t="s">
        <v>7</v>
      </c>
      <c r="C11" s="24" t="s">
        <v>8</v>
      </c>
      <c r="D11" s="25">
        <v>2008</v>
      </c>
      <c r="E11" s="26">
        <f>D11+1</f>
        <v>2009</v>
      </c>
      <c r="F11" s="27">
        <f>E11+1</f>
        <v>2010</v>
      </c>
    </row>
    <row r="12" spans="1:6" ht="13.5">
      <c r="A12" s="28" t="s">
        <v>9</v>
      </c>
      <c r="B12" s="29">
        <v>4640</v>
      </c>
      <c r="C12" s="30" t="s">
        <v>10</v>
      </c>
      <c r="D12" s="31">
        <f>SUM(D32:D37)*22*0.8382</f>
        <v>162405.83215999996</v>
      </c>
      <c r="E12" s="31">
        <f>SUM(E32:E37)*22*0.8382</f>
        <v>680499.01238</v>
      </c>
      <c r="F12" s="32">
        <f>SUM(F32:F37)*22*0.8382</f>
        <v>1249253.8108599999</v>
      </c>
    </row>
    <row r="13" spans="1:7" ht="13.5">
      <c r="A13" s="28" t="s">
        <v>9</v>
      </c>
      <c r="B13" s="29">
        <v>4640</v>
      </c>
      <c r="C13" s="30" t="s">
        <v>11</v>
      </c>
      <c r="D13" s="31">
        <f>'[1]Sheet1'!$J$28</f>
        <v>353558.36146880884</v>
      </c>
      <c r="E13" s="31">
        <f>'[1]Sheet1'!$M$28</f>
        <v>1587715.1492424195</v>
      </c>
      <c r="F13" s="32">
        <f>'[1]Sheet1'!$P$28</f>
        <v>3086903.893499665</v>
      </c>
      <c r="G13" s="33"/>
    </row>
    <row r="14" spans="1:6" ht="13.5">
      <c r="A14" s="28"/>
      <c r="B14" s="29"/>
      <c r="C14" s="30"/>
      <c r="D14" s="34"/>
      <c r="E14" s="35"/>
      <c r="F14" s="36"/>
    </row>
    <row r="15" spans="1:6" ht="18" customHeight="1" thickBot="1">
      <c r="A15" s="37" t="s">
        <v>12</v>
      </c>
      <c r="B15" s="38"/>
      <c r="C15" s="38"/>
      <c r="D15" s="39">
        <f>SUM(D12:D14)</f>
        <v>515964.19362880883</v>
      </c>
      <c r="E15" s="39">
        <f>SUM(E12:E14)</f>
        <v>2268214.1616224195</v>
      </c>
      <c r="F15" s="40">
        <f>SUM(F12:F14)</f>
        <v>4336157.704359665</v>
      </c>
    </row>
    <row r="16" spans="1:6" ht="18" customHeight="1">
      <c r="A16" s="20"/>
      <c r="B16" s="20"/>
      <c r="C16" s="20"/>
      <c r="D16" s="41"/>
      <c r="E16" s="41"/>
      <c r="F16" s="41"/>
    </row>
    <row r="17" spans="1:6" ht="18" customHeight="1" thickBot="1">
      <c r="A17" s="42" t="s">
        <v>13</v>
      </c>
      <c r="B17" s="15"/>
      <c r="C17" s="20"/>
      <c r="D17" s="20"/>
      <c r="E17" s="20"/>
      <c r="F17" s="20"/>
    </row>
    <row r="18" spans="1:6" ht="27">
      <c r="A18" s="23" t="s">
        <v>6</v>
      </c>
      <c r="B18" s="24" t="s">
        <v>7</v>
      </c>
      <c r="C18" s="24" t="s">
        <v>14</v>
      </c>
      <c r="D18" s="25">
        <f>D11</f>
        <v>2008</v>
      </c>
      <c r="E18" s="26">
        <f>D18+1</f>
        <v>2009</v>
      </c>
      <c r="F18" s="27">
        <f>E18+1</f>
        <v>2010</v>
      </c>
    </row>
    <row r="19" spans="1:6" ht="13.5">
      <c r="A19" s="28" t="s">
        <v>9</v>
      </c>
      <c r="B19" s="29">
        <v>4640</v>
      </c>
      <c r="C19" s="43" t="s">
        <v>15</v>
      </c>
      <c r="D19" s="44">
        <f>D32*D40+D33*D41+D34*D42+D35*D43+D36*D44+D37*D45+D38*D46</f>
        <v>1060675.0844064264</v>
      </c>
      <c r="E19" s="44">
        <f>E32*E40+E33*E41+E34*E42+E35*E43+E36*E44+E37*E45+E38*E46</f>
        <v>4763145.447727257</v>
      </c>
      <c r="F19" s="45">
        <f>F32*F40+F33*F41+F34*F42+F35*F43+F36*F44+F37*F45+F38*F46+'[1]Sheet1'!$I$87*75.93*1.0523*1.0476</f>
        <v>9330525.839753956</v>
      </c>
    </row>
    <row r="20" spans="1:6" ht="18" customHeight="1">
      <c r="A20" s="46"/>
      <c r="B20" s="47"/>
      <c r="C20" s="48"/>
      <c r="D20" s="49"/>
      <c r="E20" s="50"/>
      <c r="F20" s="45"/>
    </row>
    <row r="21" spans="1:6" ht="18" customHeight="1">
      <c r="A21" s="46"/>
      <c r="B21" s="47"/>
      <c r="C21" s="48"/>
      <c r="D21" s="49"/>
      <c r="E21" s="50"/>
      <c r="F21" s="51"/>
    </row>
    <row r="22" spans="1:7" ht="18" customHeight="1" thickBot="1">
      <c r="A22" s="37" t="s">
        <v>12</v>
      </c>
      <c r="B22" s="38"/>
      <c r="C22" s="38"/>
      <c r="D22" s="52">
        <f>SUM(D19:D21)</f>
        <v>1060675.0844064264</v>
      </c>
      <c r="E22" s="52">
        <f>SUM(E19:E21)</f>
        <v>4763145.447727257</v>
      </c>
      <c r="F22" s="53">
        <f>SUM(F19:F21)</f>
        <v>9330525.839753956</v>
      </c>
      <c r="G22" s="54"/>
    </row>
    <row r="23" spans="1:6" ht="18" customHeight="1">
      <c r="A23" s="20"/>
      <c r="B23" s="20"/>
      <c r="C23" s="20"/>
      <c r="D23" s="41"/>
      <c r="E23" s="41"/>
      <c r="F23" s="41"/>
    </row>
    <row r="24" spans="1:6" ht="18" customHeight="1" thickBot="1">
      <c r="A24" s="42" t="s">
        <v>16</v>
      </c>
      <c r="B24" s="15"/>
      <c r="C24" s="15"/>
      <c r="D24" s="20"/>
      <c r="E24" s="20"/>
      <c r="F24" s="20"/>
    </row>
    <row r="25" spans="1:8" ht="18" customHeight="1">
      <c r="A25" s="55"/>
      <c r="B25" s="56"/>
      <c r="C25" s="57"/>
      <c r="D25" s="25">
        <f>D18</f>
        <v>2008</v>
      </c>
      <c r="E25" s="26">
        <f>D25+1</f>
        <v>2009</v>
      </c>
      <c r="F25" s="27">
        <f>E25+1</f>
        <v>2010</v>
      </c>
      <c r="G25" s="58"/>
      <c r="H25" s="58"/>
    </row>
    <row r="26" spans="1:8" ht="18" customHeight="1">
      <c r="A26" s="46" t="s">
        <v>17</v>
      </c>
      <c r="B26" s="59"/>
      <c r="C26" s="60"/>
      <c r="D26" s="44">
        <f>D32*D47+D33*D48+D34*D49+D35*D50+D36*D51+D37*D52</f>
        <v>795506.3133048199</v>
      </c>
      <c r="E26" s="44">
        <f>E32*E47+E33*E48+E34*E49+E35*E50+E36*E51+E37*E52</f>
        <v>3421176.48444462</v>
      </c>
      <c r="F26" s="45">
        <f>F32*F47+F33*F48+F34*F49+F35*F50+F36*F51+F37*F52</f>
        <v>6311168.271526238</v>
      </c>
      <c r="G26" s="58"/>
      <c r="H26" s="58"/>
    </row>
    <row r="27" spans="1:8" ht="18" customHeight="1">
      <c r="A27" s="46" t="s">
        <v>18</v>
      </c>
      <c r="B27" s="61"/>
      <c r="C27" s="62"/>
      <c r="D27" s="63">
        <f>+D22-D26</f>
        <v>265168.77110160654</v>
      </c>
      <c r="E27" s="64">
        <f>+E22-E26</f>
        <v>1341968.9632826373</v>
      </c>
      <c r="F27" s="65">
        <f>+F22-F26</f>
        <v>3019357.5682277177</v>
      </c>
      <c r="G27" s="66"/>
      <c r="H27" s="66"/>
    </row>
    <row r="28" spans="1:8" ht="18" customHeight="1">
      <c r="A28" s="46" t="s">
        <v>19</v>
      </c>
      <c r="B28" s="61"/>
      <c r="C28" s="62"/>
      <c r="D28" s="44"/>
      <c r="E28" s="44"/>
      <c r="F28" s="45"/>
      <c r="G28" s="66"/>
      <c r="H28" s="66"/>
    </row>
    <row r="29" spans="1:6" ht="18" customHeight="1">
      <c r="A29" s="46" t="s">
        <v>20</v>
      </c>
      <c r="B29" s="61"/>
      <c r="C29" s="62"/>
      <c r="D29" s="67"/>
      <c r="E29" s="68"/>
      <c r="F29" s="45"/>
    </row>
    <row r="30" spans="1:8" ht="18" customHeight="1" thickBot="1">
      <c r="A30" s="37" t="s">
        <v>12</v>
      </c>
      <c r="B30" s="69"/>
      <c r="C30" s="70"/>
      <c r="D30" s="39">
        <f>SUM(D26:D29)</f>
        <v>1060675.0844064264</v>
      </c>
      <c r="E30" s="39">
        <f>SUM(E26:E29)</f>
        <v>4763145.447727257</v>
      </c>
      <c r="F30" s="40">
        <f>SUM(F26:F29)</f>
        <v>9330525.839753956</v>
      </c>
      <c r="G30" s="71"/>
      <c r="H30" s="71"/>
    </row>
    <row r="31" spans="1:8" ht="18" customHeight="1">
      <c r="A31" s="72" t="s">
        <v>21</v>
      </c>
      <c r="B31" s="73"/>
      <c r="C31" s="73"/>
      <c r="D31" s="74">
        <f>D25</f>
        <v>2008</v>
      </c>
      <c r="E31" s="74">
        <f>D31+1</f>
        <v>2009</v>
      </c>
      <c r="F31" s="74">
        <f>E31+1</f>
        <v>2010</v>
      </c>
      <c r="G31" s="71"/>
      <c r="H31" s="71"/>
    </row>
    <row r="32" spans="1:8" ht="12.75">
      <c r="A32" s="96" t="s">
        <v>36</v>
      </c>
      <c r="B32" s="96"/>
      <c r="C32" s="75" t="s">
        <v>22</v>
      </c>
      <c r="D32" s="76">
        <f>'[1]Sheet1'!$B$21</f>
        <v>3140.5166666666664</v>
      </c>
      <c r="E32" s="76">
        <f>'[1]Sheet1'!$C$21</f>
        <v>11526.033333333333</v>
      </c>
      <c r="F32" s="76">
        <f>'[1]Sheet1'!$D$21</f>
        <v>12941.183333333334</v>
      </c>
      <c r="G32" s="71"/>
      <c r="H32" s="71"/>
    </row>
    <row r="33" spans="1:8" ht="12.75" customHeight="1">
      <c r="A33" s="91"/>
      <c r="B33" s="91"/>
      <c r="C33" s="77" t="s">
        <v>23</v>
      </c>
      <c r="D33" s="78">
        <f>'[1]Sheet1'!$B$19</f>
        <v>378.66666666666663</v>
      </c>
      <c r="E33" s="78">
        <f>'[1]Sheet1'!$C$19</f>
        <v>1354.6666666666665</v>
      </c>
      <c r="F33" s="78">
        <f>'[1]Sheet1'!$D$19</f>
        <v>2852.5333333333333</v>
      </c>
      <c r="G33" s="71"/>
      <c r="H33" s="71"/>
    </row>
    <row r="34" spans="1:8" ht="12.75" customHeight="1">
      <c r="A34" s="91"/>
      <c r="B34" s="91"/>
      <c r="C34" s="77" t="s">
        <v>24</v>
      </c>
      <c r="D34" s="78">
        <v>0</v>
      </c>
      <c r="E34" s="78">
        <v>0</v>
      </c>
      <c r="F34" s="78">
        <f>'[1]Sheet1'!$D$25</f>
        <v>13952.850000000002</v>
      </c>
      <c r="G34" s="71"/>
      <c r="H34" s="71"/>
    </row>
    <row r="35" spans="1:8" ht="12.75" customHeight="1">
      <c r="A35" s="91"/>
      <c r="B35" s="91"/>
      <c r="C35" s="77" t="s">
        <v>25</v>
      </c>
      <c r="D35" s="78">
        <f>'[1]Sheet1'!$B$22</f>
        <v>260.95</v>
      </c>
      <c r="E35" s="78">
        <f>'[1]Sheet1'!$C$22</f>
        <v>3898.9</v>
      </c>
      <c r="F35" s="78">
        <f>'[1]Sheet1'!$D$22</f>
        <v>9576.883333333333</v>
      </c>
      <c r="G35" s="71"/>
      <c r="H35" s="71"/>
    </row>
    <row r="36" spans="1:8" ht="12.75" customHeight="1">
      <c r="A36" s="91"/>
      <c r="B36" s="91"/>
      <c r="C36" s="77" t="s">
        <v>26</v>
      </c>
      <c r="D36" s="78">
        <f>'[1]Sheet1'!$B$20</f>
        <v>4148.9</v>
      </c>
      <c r="E36" s="78">
        <f>'[1]Sheet1'!$C$20</f>
        <v>15667.2</v>
      </c>
      <c r="F36" s="78">
        <f>'[1]Sheet1'!$D$20</f>
        <v>20339.749999999993</v>
      </c>
      <c r="G36" s="71"/>
      <c r="H36" s="71"/>
    </row>
    <row r="37" spans="1:8" ht="12.75" customHeight="1">
      <c r="A37" s="91"/>
      <c r="B37" s="91"/>
      <c r="C37" s="77" t="s">
        <v>27</v>
      </c>
      <c r="D37" s="78">
        <f>'[1]Sheet1'!$B$18</f>
        <v>878.0333333333334</v>
      </c>
      <c r="E37" s="78">
        <f>'[1]Sheet1'!$C$18</f>
        <v>4455.816666666667</v>
      </c>
      <c r="F37" s="78">
        <f>'[1]Sheet1'!$D$18</f>
        <v>8082.283333333333</v>
      </c>
      <c r="G37" s="71"/>
      <c r="H37" s="71"/>
    </row>
    <row r="38" spans="1:8" ht="13.5" customHeight="1">
      <c r="A38" s="97"/>
      <c r="B38" s="97"/>
      <c r="C38" s="79" t="s">
        <v>28</v>
      </c>
      <c r="D38" s="80">
        <v>0</v>
      </c>
      <c r="E38" s="80">
        <f>'[1]Sheet1'!$C$23</f>
        <v>2370.4333333333334</v>
      </c>
      <c r="F38" s="80">
        <f>'[1]Sheet1'!$D$23</f>
        <v>9131.900000000001</v>
      </c>
      <c r="G38" s="71"/>
      <c r="H38" s="71"/>
    </row>
    <row r="39" spans="1:6" ht="16.5" customHeight="1">
      <c r="A39" s="81" t="s">
        <v>29</v>
      </c>
      <c r="B39" s="81"/>
      <c r="C39" s="82"/>
      <c r="D39" s="83">
        <f>SUM(D32:D37)</f>
        <v>8807.066666666666</v>
      </c>
      <c r="E39" s="83">
        <f>SUM(E32:E38)</f>
        <v>39273.05</v>
      </c>
      <c r="F39" s="83">
        <f>SUM(F32:F38)</f>
        <v>76877.38333333333</v>
      </c>
    </row>
    <row r="40" spans="1:6" ht="16.5" customHeight="1">
      <c r="A40" s="91" t="s">
        <v>37</v>
      </c>
      <c r="B40" s="92"/>
      <c r="C40" s="84" t="str">
        <f>C32</f>
        <v>Standard Trolley</v>
      </c>
      <c r="D40" s="85">
        <f>'[1]Sheet1'!Q21</f>
        <v>115.37035183999998</v>
      </c>
      <c r="E40" s="85">
        <f>'[1]Sheet1'!R21</f>
        <v>118.9812088955552</v>
      </c>
      <c r="F40" s="85">
        <f>'[1]Sheet1'!S21</f>
        <v>122.53736186422516</v>
      </c>
    </row>
    <row r="41" spans="1:6" ht="16.5" customHeight="1">
      <c r="A41" s="91"/>
      <c r="B41" s="92"/>
      <c r="C41" s="84" t="str">
        <f>C33</f>
        <v>Artic Trolley</v>
      </c>
      <c r="D41" s="85">
        <f>'[1]Sheet1'!Q19</f>
        <v>127.62805281949942</v>
      </c>
      <c r="E41" s="85">
        <f>'[1]Sheet1'!R19</f>
        <v>131.4568944040844</v>
      </c>
      <c r="F41" s="85">
        <f>'[1]Sheet1'!S19</f>
        <v>140.9290027912927</v>
      </c>
    </row>
    <row r="42" spans="1:6" ht="16.5" customHeight="1">
      <c r="A42" s="91"/>
      <c r="B42" s="92"/>
      <c r="C42" s="84" t="s">
        <v>24</v>
      </c>
      <c r="D42" s="85"/>
      <c r="E42" s="85"/>
      <c r="F42" s="85">
        <f>'[1]Sheet1'!S25</f>
        <v>112.63152414065465</v>
      </c>
    </row>
    <row r="43" spans="1:6" ht="16.5" customHeight="1">
      <c r="A43" s="91"/>
      <c r="B43" s="92"/>
      <c r="C43" s="84" t="s">
        <v>25</v>
      </c>
      <c r="D43" s="85">
        <f>'[1]Sheet1'!Q22</f>
        <v>116.77003183730052</v>
      </c>
      <c r="E43" s="85">
        <f>'[1]Sheet1'!R22</f>
        <v>120.27313279241953</v>
      </c>
      <c r="F43" s="85">
        <f>'[1]Sheet1'!S22</f>
        <v>125.88628265121473</v>
      </c>
    </row>
    <row r="44" spans="1:6" ht="16.5" customHeight="1">
      <c r="A44" s="91"/>
      <c r="B44" s="92"/>
      <c r="C44" s="84" t="s">
        <v>26</v>
      </c>
      <c r="D44" s="85">
        <f>'[1]Sheet1'!Q20</f>
        <v>121.90211107257122</v>
      </c>
      <c r="E44" s="85">
        <f>'[1]Sheet1'!R20</f>
        <v>124.98789437658289</v>
      </c>
      <c r="F44" s="85">
        <f>'[1]Sheet1'!S20</f>
        <v>126.5936734189707</v>
      </c>
    </row>
    <row r="45" spans="1:6" ht="16.5" customHeight="1">
      <c r="A45" s="91"/>
      <c r="B45" s="92"/>
      <c r="C45" s="84" t="s">
        <v>27</v>
      </c>
      <c r="D45" s="85">
        <f>'[1]Sheet1'!Q18</f>
        <v>129.60017521254846</v>
      </c>
      <c r="E45" s="85">
        <f>'[1]Sheet1'!R18</f>
        <v>131.28092575213608</v>
      </c>
      <c r="F45" s="85">
        <f>'[1]Sheet1'!S18</f>
        <v>133.0187483476368</v>
      </c>
    </row>
    <row r="46" spans="1:6" ht="16.5" customHeight="1">
      <c r="A46" s="91"/>
      <c r="B46" s="92"/>
      <c r="C46" s="84" t="s">
        <v>28</v>
      </c>
      <c r="D46" s="85"/>
      <c r="E46" s="85">
        <f>'[1]Sheet1'!R23</f>
        <v>85.03795443917342</v>
      </c>
      <c r="F46" s="85">
        <f>'[1]Sheet1'!S23</f>
        <v>87.5890930723486</v>
      </c>
    </row>
    <row r="47" spans="1:6" ht="12.75">
      <c r="A47" s="93" t="s">
        <v>33</v>
      </c>
      <c r="B47" s="93"/>
      <c r="C47" s="75" t="str">
        <f>C40</f>
        <v>Standard Trolley</v>
      </c>
      <c r="D47" s="86">
        <f aca="true" t="shared" si="0" ref="D47:F48">0.75*D40</f>
        <v>86.52776387999998</v>
      </c>
      <c r="E47" s="86">
        <f t="shared" si="0"/>
        <v>89.2359066716664</v>
      </c>
      <c r="F47" s="86">
        <f t="shared" si="0"/>
        <v>91.90302139816887</v>
      </c>
    </row>
    <row r="48" spans="1:6" ht="12.75">
      <c r="A48" s="94"/>
      <c r="B48" s="94"/>
      <c r="C48" s="84" t="str">
        <f>C41</f>
        <v>Artic Trolley</v>
      </c>
      <c r="D48" s="85">
        <f t="shared" si="0"/>
        <v>95.72103961462456</v>
      </c>
      <c r="E48" s="85">
        <f t="shared" si="0"/>
        <v>98.5926708030633</v>
      </c>
      <c r="F48" s="85">
        <f t="shared" si="0"/>
        <v>105.69675209346953</v>
      </c>
    </row>
    <row r="49" spans="1:6" ht="12.75">
      <c r="A49" s="94"/>
      <c r="B49" s="94"/>
      <c r="C49" s="84" t="s">
        <v>24</v>
      </c>
      <c r="D49" s="85"/>
      <c r="E49" s="85"/>
      <c r="F49" s="85">
        <f>0.75*F42</f>
        <v>84.47364310549099</v>
      </c>
    </row>
    <row r="50" spans="1:6" ht="12.75">
      <c r="A50" s="94"/>
      <c r="B50" s="94"/>
      <c r="C50" s="84" t="s">
        <v>25</v>
      </c>
      <c r="D50" s="85">
        <f aca="true" t="shared" si="1" ref="D50:E52">0.75*D43</f>
        <v>87.5775238779754</v>
      </c>
      <c r="E50" s="85">
        <f t="shared" si="1"/>
        <v>90.20484959431465</v>
      </c>
      <c r="F50" s="85">
        <f>0.75*F43</f>
        <v>94.41471198841104</v>
      </c>
    </row>
    <row r="51" spans="1:6" ht="12.75">
      <c r="A51" s="94"/>
      <c r="B51" s="94"/>
      <c r="C51" s="84" t="s">
        <v>26</v>
      </c>
      <c r="D51" s="85">
        <f t="shared" si="1"/>
        <v>91.42658330442842</v>
      </c>
      <c r="E51" s="85">
        <f t="shared" si="1"/>
        <v>93.74092078243717</v>
      </c>
      <c r="F51" s="85">
        <f>0.75*F44</f>
        <v>94.94525506422802</v>
      </c>
    </row>
    <row r="52" spans="1:6" ht="12.75">
      <c r="A52" s="95"/>
      <c r="B52" s="95"/>
      <c r="C52" s="87" t="s">
        <v>27</v>
      </c>
      <c r="D52" s="88">
        <f t="shared" si="1"/>
        <v>97.20013140941134</v>
      </c>
      <c r="E52" s="88">
        <f t="shared" si="1"/>
        <v>98.46069431410206</v>
      </c>
      <c r="F52" s="88">
        <f>0.75*F45</f>
        <v>99.7640612607276</v>
      </c>
    </row>
    <row r="53" spans="1:6" ht="12.75" customHeight="1">
      <c r="A53" s="103" t="s">
        <v>30</v>
      </c>
      <c r="B53" s="103"/>
      <c r="C53" s="103"/>
      <c r="D53" s="103"/>
      <c r="E53" s="103"/>
      <c r="F53" s="103"/>
    </row>
    <row r="54" spans="1:6" ht="30" customHeight="1">
      <c r="A54" s="101" t="s">
        <v>34</v>
      </c>
      <c r="B54" s="102"/>
      <c r="C54" s="102"/>
      <c r="D54" s="102"/>
      <c r="E54" s="102"/>
      <c r="F54" s="102"/>
    </row>
    <row r="55" spans="1:6" ht="12.75">
      <c r="A55" s="100" t="s">
        <v>31</v>
      </c>
      <c r="B55" s="100"/>
      <c r="C55" s="100"/>
      <c r="D55" s="100"/>
      <c r="E55" s="100"/>
      <c r="F55" s="100"/>
    </row>
  </sheetData>
  <mergeCells count="9">
    <mergeCell ref="A55:F55"/>
    <mergeCell ref="A54:F54"/>
    <mergeCell ref="A53:F53"/>
    <mergeCell ref="A5:B5"/>
    <mergeCell ref="A3:C3"/>
    <mergeCell ref="A40:B46"/>
    <mergeCell ref="A47:B52"/>
    <mergeCell ref="A32:B38"/>
    <mergeCell ref="A4:D4"/>
  </mergeCells>
  <printOptions horizontalCentered="1"/>
  <pageMargins left="0.5" right="0.5" top="0.52" bottom="0.82" header="0.23" footer="0.5"/>
  <pageSetup fitToHeight="1" fitToWidth="1" horizontalDpi="600" verticalDpi="600" orientation="portrait" scale="78"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Transit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WoldM</dc:creator>
  <cp:keywords/>
  <dc:description/>
  <cp:lastModifiedBy>Allende-Foss, Angel</cp:lastModifiedBy>
  <cp:lastPrinted>2008-02-14T22:21:14Z</cp:lastPrinted>
  <dcterms:created xsi:type="dcterms:W3CDTF">2008-02-14T19:06:55Z</dcterms:created>
  <dcterms:modified xsi:type="dcterms:W3CDTF">2008-02-21T18:34:14Z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