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2120" windowHeight="5490" activeTab="0"/>
  </bookViews>
  <sheets>
    <sheet name="Summary for Package" sheetId="1" r:id="rId1"/>
  </sheets>
  <externalReferences>
    <externalReference r:id="rId4"/>
  </externalReferences>
  <definedNames>
    <definedName name="KC_Share">'[1]Starting Assumptions'!#REF!</definedName>
    <definedName name="ok" hidden="1">{"NonWhole",#N/A,FALSE,"ReorgRevisted"}</definedName>
    <definedName name="ook" hidden="1">{"Whole",#N/A,FALSE,"ReorgRevisted"}</definedName>
    <definedName name="Sea_Share">'[1]Starting Assumptions'!#REF!</definedName>
    <definedName name="TEST" hidden="1">{"Whole",#N/A,FALSE,"ReorgRevisted"}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<sst xmlns="http://schemas.openxmlformats.org/spreadsheetml/2006/main" count="44" uniqueCount="44">
  <si>
    <t>King County Parks Division</t>
  </si>
  <si>
    <t>2003 Budget and Forecasted 2004 to 2009 Revenues and Expenditures</t>
  </si>
  <si>
    <t>in thousands (000s)</t>
  </si>
  <si>
    <t>No Levy</t>
  </si>
  <si>
    <t>Proposed Statutory Rate of $0.050/$1000 AV</t>
  </si>
  <si>
    <t>2004 Forecast</t>
  </si>
  <si>
    <t>2005 Forecast</t>
  </si>
  <si>
    <t>2006 Forecast</t>
  </si>
  <si>
    <t>2007 Forecast</t>
  </si>
  <si>
    <t>2008 Forecast</t>
  </si>
  <si>
    <t>2009 Forecast</t>
  </si>
  <si>
    <t>BEGINNING FUND BALANCE</t>
  </si>
  <si>
    <t>REVENUES</t>
  </si>
  <si>
    <t>TOTAL REVENUE</t>
  </si>
  <si>
    <t>EXPENDITURES</t>
  </si>
  <si>
    <t>TOTAL EXPENDITURES</t>
  </si>
  <si>
    <t>ENDING FUND BALANCE</t>
  </si>
  <si>
    <t>Forecasted Levy Rate:</t>
  </si>
  <si>
    <t>Forecasted Gross Levy Proceeds:</t>
  </si>
  <si>
    <t>Forecasted Assessed Value:</t>
  </si>
  <si>
    <t>1:  2003 per Adopted Budget.</t>
  </si>
  <si>
    <t>2:  Levy increases by 1% per year plus new construction annually less delinquencies assumed at 1.75%.</t>
  </si>
  <si>
    <t>3:  Parks Generated Revenues for Regional, Rural, and UGA parks assumed to inflate in aggregate by 5% per year over the 2003 budget less 2003 allocation of SWM/Roads Funding in 2003.</t>
  </si>
  <si>
    <t>4:  Other Revenue consists of CX or other 3rd source of funding, and one time REET/CIP funding.</t>
  </si>
  <si>
    <t>5,6:  Regional/Rural Parks and Local/UGA Parks assumed to inflate the 2003 budget by the following:</t>
  </si>
  <si>
    <t>Salary/Benefits inflate by the greater of 2% or 90% of forecasted CPI plus an increased rate for benefits</t>
  </si>
  <si>
    <t>Non-Salary expenditures inflate at 100% of forecasted CPI</t>
  </si>
  <si>
    <t>Overhead returns to 2001 levels</t>
  </si>
  <si>
    <t>No Mothball Costs after 2003</t>
  </si>
  <si>
    <t>Small annual increases in Res/Eco Land acreage and Regional Trails (purchased developed through REET/CFT funding)</t>
  </si>
  <si>
    <t>NO UGA Parks transfers</t>
  </si>
  <si>
    <t>7:  Increased maintenance/contingency assumed at 5% of operating costs for Regional/Rural Parks; growing at the weighted average expendiure growth rate per Note 5,6 above.</t>
  </si>
  <si>
    <t>8:  Other Expenditures include 2003 Mothball costs and funding for regional partnerships 2004 to 2009, inflating annually by CPI.  Additional funding for partnerships assumed through REET.</t>
  </si>
  <si>
    <t>9: Target Ending Fund Balance forecasted at 1/12th of Total Expenditures</t>
  </si>
  <si>
    <r>
      <t>2003 Adopted Budget</t>
    </r>
    <r>
      <rPr>
        <u val="single"/>
        <vertAlign val="superscript"/>
        <sz val="10"/>
        <rFont val="Arial"/>
        <family val="2"/>
      </rPr>
      <t>1</t>
    </r>
  </si>
  <si>
    <r>
      <t>Property Tax - current plus delinquencies</t>
    </r>
    <r>
      <rPr>
        <vertAlign val="superscript"/>
        <sz val="10"/>
        <rFont val="Arial"/>
        <family val="2"/>
      </rPr>
      <t>2</t>
    </r>
  </si>
  <si>
    <r>
      <t>Parks Generated Regional/Rural</t>
    </r>
    <r>
      <rPr>
        <vertAlign val="superscript"/>
        <sz val="10"/>
        <rFont val="Arial"/>
        <family val="2"/>
      </rPr>
      <t>3</t>
    </r>
  </si>
  <si>
    <r>
      <t>Parks Generated UGA</t>
    </r>
    <r>
      <rPr>
        <vertAlign val="superscript"/>
        <sz val="10"/>
        <rFont val="Arial"/>
        <family val="2"/>
      </rPr>
      <t>3</t>
    </r>
  </si>
  <si>
    <r>
      <t>Other Revenue</t>
    </r>
    <r>
      <rPr>
        <vertAlign val="superscript"/>
        <sz val="10"/>
        <rFont val="Arial"/>
        <family val="2"/>
      </rPr>
      <t>4</t>
    </r>
  </si>
  <si>
    <r>
      <t>Regional/Rural Parks</t>
    </r>
    <r>
      <rPr>
        <vertAlign val="superscript"/>
        <sz val="10"/>
        <rFont val="Arial"/>
        <family val="2"/>
      </rPr>
      <t>5</t>
    </r>
  </si>
  <si>
    <r>
      <t>Local/UGA Parks</t>
    </r>
    <r>
      <rPr>
        <vertAlign val="superscript"/>
        <sz val="10"/>
        <rFont val="Arial"/>
        <family val="2"/>
      </rPr>
      <t>6</t>
    </r>
  </si>
  <si>
    <r>
      <t>Increased Maintenance/Contingency</t>
    </r>
    <r>
      <rPr>
        <vertAlign val="superscript"/>
        <sz val="10"/>
        <rFont val="Arial"/>
        <family val="2"/>
      </rPr>
      <t>7</t>
    </r>
  </si>
  <si>
    <r>
      <t>Other Expenditures</t>
    </r>
    <r>
      <rPr>
        <vertAlign val="superscript"/>
        <sz val="10"/>
        <rFont val="Arial"/>
        <family val="2"/>
      </rPr>
      <t>8</t>
    </r>
  </si>
  <si>
    <r>
      <t>Target Ending Fund Balance</t>
    </r>
    <r>
      <rPr>
        <vertAlign val="superscript"/>
        <sz val="10"/>
        <rFont val="Arial"/>
        <family val="2"/>
      </rPr>
      <t>9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</si>
</sst>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_);\(&quot;$&quot;#,##0.0000000\)"/>
    <numFmt numFmtId="165" formatCode="_(* #,##0.000000_);_(* \(#,##0.000000\);_(* &quot;-&quot;??_);_(@_)"/>
    <numFmt numFmtId="166" formatCode="0.0%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0.0"/>
    <numFmt numFmtId="170" formatCode="0.00000"/>
    <numFmt numFmtId="171" formatCode="0.0000000_);\(0.0000000\)"/>
    <numFmt numFmtId="172" formatCode="0.0000000"/>
    <numFmt numFmtId="173" formatCode="0.000%"/>
    <numFmt numFmtId="174" formatCode="0.0000"/>
    <numFmt numFmtId="175" formatCode="_(* #,##0_);_(* \(#,##0\);_(* &quot;-&quot;??_);_(@_)"/>
    <numFmt numFmtId="176" formatCode="mmmm\ d\,\ yyyy"/>
    <numFmt numFmtId="177" formatCode="#,##0.0000000_);\(#,##0.0000000\)"/>
    <numFmt numFmtId="178" formatCode="&quot;$&quot;0.00000"/>
    <numFmt numFmtId="179" formatCode="&quot;$&quot;#,##0.00000_);\(&quot;$&quot;#,##0.00000\)"/>
    <numFmt numFmtId="180" formatCode="0.00000000"/>
    <numFmt numFmtId="181" formatCode="0.0000_);\(0.0000\)"/>
    <numFmt numFmtId="182" formatCode="&quot;$&quot;#,##0.0_);\(&quot;$&quot;#,##0.0\)"/>
    <numFmt numFmtId="183" formatCode="_(* #,##0.0_);_(* \(#,##0.0\);_(* &quot;-&quot;??_);_(@_)"/>
    <numFmt numFmtId="184" formatCode="0.00000000_);\(0.00000000\)"/>
    <numFmt numFmtId="185" formatCode="0.000000000_);\(0.000000000\)"/>
    <numFmt numFmtId="186" formatCode="0.000000_);\(0.000000\)"/>
    <numFmt numFmtId="187" formatCode="0.000000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&quot;$&quot;* #,##0.000_);_(&quot;$&quot;* \(#,##0.000\);_(&quot;$&quot;* &quot;-&quot;??_);_(@_)"/>
    <numFmt numFmtId="192" formatCode="_(&quot;$&quot;* #,##0.0_);_(&quot;$&quot;* \(#,##0.0\);_(&quot;$&quot;* &quot;-&quot;??_);_(@_)"/>
    <numFmt numFmtId="193" formatCode="&quot;$&quot;#,##0.000000_);\(&quot;$&quot;#,##0.000000\)"/>
    <numFmt numFmtId="194" formatCode="&quot;$&quot;#,##0.0000_);\(&quot;$&quot;#,##0.0000\)"/>
    <numFmt numFmtId="195" formatCode="&quot;$&quot;#,##0.000_);\(&quot;$&quot;#,##0.000\)"/>
    <numFmt numFmtId="196" formatCode="_(&quot;$&quot;* #,##0.0_);_(&quot;$&quot;* \(#,##0.0\);_(&quot;$&quot;* &quot;-&quot;_);_(@_)"/>
    <numFmt numFmtId="197" formatCode="_(&quot;$&quot;* #,##0.00_);_(&quot;$&quot;* \(#,##0.00\);_(&quot;$&quot;* &quot;-&quot;_);_(@_)"/>
    <numFmt numFmtId="198" formatCode="_(&quot;$&quot;* #,##0.000_);_(&quot;$&quot;* \(#,##0.000\);_(&quot;$&quot;* &quot;-&quot;_);_(@_)"/>
    <numFmt numFmtId="199" formatCode="_(&quot;$&quot;* #,##0.0000_);_(&quot;$&quot;* \(#,##0.0000\);_(&quot;$&quot;* &quot;-&quot;_);_(@_)"/>
    <numFmt numFmtId="200" formatCode="_(&quot;$&quot;* #,##0.00000_);_(&quot;$&quot;* \(#,##0.00000\);_(&quot;$&quot;* &quot;-&quot;_);_(@_)"/>
    <numFmt numFmtId="201" formatCode="0.0000%"/>
    <numFmt numFmtId="202" formatCode="0.00000%"/>
    <numFmt numFmtId="203" formatCode="0.000000%"/>
    <numFmt numFmtId="204" formatCode="0.0000000%"/>
    <numFmt numFmtId="205" formatCode="_(* #,##0.0000_);_(* \(#,##0.0000\);_(* &quot;-&quot;????_);_(@_)"/>
    <numFmt numFmtId="206" formatCode="&quot;$&quot;#,##0.0_);[Red]\(&quot;$&quot;#,##0.0\)"/>
    <numFmt numFmtId="207" formatCode="0.000"/>
    <numFmt numFmtId="208" formatCode="0.000000"/>
    <numFmt numFmtId="209" formatCode="0.0000000000_);\(0.0000000000\)"/>
    <numFmt numFmtId="210" formatCode="0.00000000000_);\(0.000000000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u val="single"/>
      <vertAlign val="superscript"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" fillId="0" borderId="0" xfId="0" applyFont="1" applyAlignment="1">
      <alignment/>
    </xf>
    <xf numFmtId="167" fontId="0" fillId="0" borderId="2" xfId="17" applyNumberFormat="1" applyBorder="1" applyAlignment="1">
      <alignment/>
    </xf>
    <xf numFmtId="167" fontId="0" fillId="0" borderId="3" xfId="17" applyNumberFormat="1" applyBorder="1" applyAlignment="1">
      <alignment/>
    </xf>
    <xf numFmtId="167" fontId="0" fillId="0" borderId="0" xfId="17" applyNumberFormat="1" applyBorder="1" applyAlignment="1">
      <alignment/>
    </xf>
    <xf numFmtId="167" fontId="0" fillId="0" borderId="4" xfId="17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175" fontId="0" fillId="0" borderId="0" xfId="15" applyNumberFormat="1" applyBorder="1" applyAlignment="1">
      <alignment/>
    </xf>
    <xf numFmtId="175" fontId="0" fillId="0" borderId="4" xfId="15" applyNumberFormat="1" applyBorder="1" applyAlignment="1">
      <alignment/>
    </xf>
    <xf numFmtId="175" fontId="10" fillId="0" borderId="2" xfId="15" applyNumberFormat="1" applyFont="1" applyBorder="1" applyAlignment="1">
      <alignment/>
    </xf>
    <xf numFmtId="175" fontId="10" fillId="0" borderId="3" xfId="15" applyNumberFormat="1" applyFont="1" applyBorder="1" applyAlignment="1">
      <alignment/>
    </xf>
    <xf numFmtId="175" fontId="10" fillId="0" borderId="0" xfId="15" applyNumberFormat="1" applyFont="1" applyBorder="1" applyAlignment="1">
      <alignment/>
    </xf>
    <xf numFmtId="175" fontId="10" fillId="0" borderId="4" xfId="15" applyNumberFormat="1" applyFon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10" fillId="0" borderId="2" xfId="0" applyNumberFormat="1" applyFont="1" applyBorder="1" applyAlignment="1">
      <alignment/>
    </xf>
    <xf numFmtId="175" fontId="10" fillId="0" borderId="3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4" xfId="0" applyNumberFormat="1" applyFont="1" applyBorder="1" applyAlignment="1">
      <alignment/>
    </xf>
    <xf numFmtId="175" fontId="11" fillId="0" borderId="2" xfId="0" applyNumberFormat="1" applyFont="1" applyBorder="1" applyAlignment="1">
      <alignment/>
    </xf>
    <xf numFmtId="175" fontId="11" fillId="0" borderId="3" xfId="0" applyNumberFormat="1" applyFont="1" applyBorder="1" applyAlignment="1">
      <alignment/>
    </xf>
    <xf numFmtId="175" fontId="11" fillId="0" borderId="0" xfId="0" applyNumberFormat="1" applyFont="1" applyBorder="1" applyAlignment="1">
      <alignment/>
    </xf>
    <xf numFmtId="175" fontId="11" fillId="0" borderId="4" xfId="0" applyNumberFormat="1" applyFont="1" applyBorder="1" applyAlignment="1">
      <alignment/>
    </xf>
    <xf numFmtId="174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%2022%20%20Task%20Force\5.0%20for%206%20years%20with%20cx%20for%20u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ackage"/>
      <sheetName val="Summary high level"/>
      <sheetName val="Chart1"/>
      <sheetName val="Summary Detail"/>
      <sheetName val="Expenditure Detail"/>
      <sheetName val="Revenue Summary"/>
      <sheetName val="Shortfall prior to levy by year"/>
      <sheetName val="PAA"/>
      <sheetName val="Starting Assumptions"/>
      <sheetName val="AV Calculations"/>
      <sheetName val="User Fees"/>
      <sheetName val="Delinquent Taxes"/>
      <sheetName val="New User Fees"/>
      <sheetName val="New Ways of Doing Business"/>
      <sheetName val="Other Sources of Revenue"/>
      <sheetName val="2001 AV by Inorporation"/>
      <sheetName val="AV NEW CONSTRUCTION HISTORY"/>
      <sheetName val="Bobbie's FTE sheet"/>
    </sheetNames>
    <sheetDataSet>
      <sheetData sheetId="3">
        <row r="4">
          <cell r="B4">
            <v>0</v>
          </cell>
          <cell r="C4">
            <v>0</v>
          </cell>
          <cell r="D4">
            <v>1466412.5249999985</v>
          </cell>
          <cell r="E4">
            <v>2675198.7303241454</v>
          </cell>
          <cell r="F4">
            <v>3505065.768902682</v>
          </cell>
          <cell r="G4">
            <v>3835052.0904737264</v>
          </cell>
          <cell r="H4">
            <v>3574876.8149932064</v>
          </cell>
        </row>
        <row r="7">
          <cell r="C7">
            <v>11661046.875</v>
          </cell>
          <cell r="D7">
            <v>11952573.046875</v>
          </cell>
          <cell r="E7">
            <v>12251387.373046875</v>
          </cell>
          <cell r="F7">
            <v>12560658.857373048</v>
          </cell>
          <cell r="G7">
            <v>12874675.328807374</v>
          </cell>
          <cell r="H7">
            <v>13196542.212027559</v>
          </cell>
        </row>
        <row r="8">
          <cell r="C8">
            <v>0</v>
          </cell>
          <cell r="D8">
            <v>124621.875</v>
          </cell>
          <cell r="E8">
            <v>169278.046875</v>
          </cell>
          <cell r="F8">
            <v>206742.498046875</v>
          </cell>
          <cell r="G8">
            <v>215266.2304980464</v>
          </cell>
          <cell r="H8">
            <v>221157.01376049707</v>
          </cell>
        </row>
        <row r="15">
          <cell r="B15">
            <v>1226382</v>
          </cell>
          <cell r="C15">
            <v>1287701.1</v>
          </cell>
          <cell r="D15">
            <v>1352086.155</v>
          </cell>
          <cell r="E15">
            <v>1419690.4627500002</v>
          </cell>
          <cell r="F15">
            <v>1490674.9858875</v>
          </cell>
          <cell r="G15">
            <v>1565208.735181875</v>
          </cell>
          <cell r="H15">
            <v>1643469.1719409688</v>
          </cell>
        </row>
        <row r="16">
          <cell r="B16">
            <v>738558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7500557</v>
          </cell>
          <cell r="C17">
            <v>6124854.75</v>
          </cell>
          <cell r="D17">
            <v>6431097.487500001</v>
          </cell>
          <cell r="E17">
            <v>6752652.361875</v>
          </cell>
          <cell r="F17">
            <v>7090284.979968751</v>
          </cell>
          <cell r="G17">
            <v>7444799.228967188</v>
          </cell>
          <cell r="H17">
            <v>7817039.190415548</v>
          </cell>
        </row>
        <row r="19">
          <cell r="B19">
            <v>8880451</v>
          </cell>
          <cell r="C19">
            <v>3022081.9</v>
          </cell>
          <cell r="D19">
            <v>3188849.8449999997</v>
          </cell>
          <cell r="E19">
            <v>3368226.53725</v>
          </cell>
          <cell r="F19">
            <v>3581431.0141125</v>
          </cell>
          <cell r="G19">
            <v>3811852.264818125</v>
          </cell>
          <cell r="H19">
            <v>4061232.828059031</v>
          </cell>
        </row>
        <row r="30">
          <cell r="B30">
            <v>7876645</v>
          </cell>
          <cell r="C30">
            <v>8350793</v>
          </cell>
          <cell r="D30">
            <v>8915184</v>
          </cell>
          <cell r="E30">
            <v>9516579</v>
          </cell>
          <cell r="F30">
            <v>10197940</v>
          </cell>
          <cell r="G30">
            <v>10927581</v>
          </cell>
          <cell r="H30">
            <v>11709934</v>
          </cell>
        </row>
        <row r="31">
          <cell r="B31">
            <v>3732712</v>
          </cell>
          <cell r="C31">
            <v>4386092</v>
          </cell>
          <cell r="D31">
            <v>4621337</v>
          </cell>
          <cell r="E31">
            <v>4872690</v>
          </cell>
          <cell r="F31">
            <v>5161910</v>
          </cell>
          <cell r="G31">
            <v>5472265</v>
          </cell>
          <cell r="H31">
            <v>5805708</v>
          </cell>
        </row>
        <row r="32">
          <cell r="B32">
            <v>1047347</v>
          </cell>
          <cell r="C32">
            <v>1094903</v>
          </cell>
          <cell r="D32">
            <v>1153628</v>
          </cell>
          <cell r="E32">
            <v>1216374</v>
          </cell>
          <cell r="F32">
            <v>1288572</v>
          </cell>
          <cell r="G32">
            <v>1366046</v>
          </cell>
          <cell r="H32">
            <v>1449283</v>
          </cell>
        </row>
        <row r="33">
          <cell r="B33">
            <v>3022579</v>
          </cell>
          <cell r="C33">
            <v>4309783</v>
          </cell>
          <cell r="D33">
            <v>4540936</v>
          </cell>
          <cell r="E33">
            <v>4787917</v>
          </cell>
          <cell r="F33">
            <v>5072106</v>
          </cell>
          <cell r="G33">
            <v>5377061</v>
          </cell>
          <cell r="H33">
            <v>5704702</v>
          </cell>
        </row>
        <row r="34">
          <cell r="B34">
            <v>701725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300000</v>
          </cell>
          <cell r="D35">
            <v>309000</v>
          </cell>
          <cell r="E35">
            <v>318270</v>
          </cell>
          <cell r="F35">
            <v>329409.44999999995</v>
          </cell>
          <cell r="G35">
            <v>340938.7807499999</v>
          </cell>
          <cell r="H35">
            <v>352871.63807624986</v>
          </cell>
        </row>
        <row r="36">
          <cell r="C36">
            <v>900000</v>
          </cell>
          <cell r="D36">
            <v>948271.0490508545</v>
          </cell>
          <cell r="E36">
            <v>999847.2804683426</v>
          </cell>
          <cell r="F36">
            <v>1059193.5779301303</v>
          </cell>
          <cell r="G36">
            <v>1122876.5478212521</v>
          </cell>
          <cell r="H36">
            <v>1191297.0568077485</v>
          </cell>
        </row>
        <row r="45">
          <cell r="C45">
            <v>0.05</v>
          </cell>
          <cell r="D45">
            <v>0.0485781990521327</v>
          </cell>
          <cell r="E45">
            <v>0.047196828462972525</v>
          </cell>
          <cell r="F45">
            <v>0.04586564494918234</v>
          </cell>
          <cell r="G45">
            <v>0.04456140859991649</v>
          </cell>
          <cell r="H45">
            <v>0.04329425954020323</v>
          </cell>
        </row>
        <row r="54">
          <cell r="C54">
            <v>11868750</v>
          </cell>
          <cell r="D54">
            <v>12165468.75</v>
          </cell>
          <cell r="E54">
            <v>12469605.46875</v>
          </cell>
          <cell r="F54">
            <v>12784385.60546875</v>
          </cell>
          <cell r="G54">
            <v>13103995.245605469</v>
          </cell>
          <cell r="H54">
            <v>13431595.126745606</v>
          </cell>
        </row>
        <row r="57">
          <cell r="C57">
            <v>237375000</v>
          </cell>
          <cell r="D57">
            <v>250430625</v>
          </cell>
          <cell r="E57">
            <v>264204309.375</v>
          </cell>
          <cell r="F57">
            <v>278735546.390625</v>
          </cell>
          <cell r="G57">
            <v>294066001.44210935</v>
          </cell>
          <cell r="H57">
            <v>310239631.5214254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7" sqref="A7"/>
    </sheetView>
  </sheetViews>
  <sheetFormatPr defaultColWidth="9.140625" defaultRowHeight="12.75"/>
  <cols>
    <col min="1" max="1" width="5.421875" style="0" customWidth="1"/>
    <col min="2" max="2" width="30.00390625" style="0" customWidth="1"/>
    <col min="3" max="9" width="13.7109375" style="0" customWidth="1"/>
  </cols>
  <sheetData>
    <row r="1" spans="1:9" ht="15.7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5" spans="3:9" ht="12.75">
      <c r="C5" s="1" t="s">
        <v>3</v>
      </c>
      <c r="D5" s="39" t="s">
        <v>4</v>
      </c>
      <c r="E5" s="40"/>
      <c r="F5" s="40"/>
      <c r="G5" s="40"/>
      <c r="H5" s="40"/>
      <c r="I5" s="41"/>
    </row>
    <row r="6" spans="3:9" ht="27">
      <c r="C6" s="2" t="s">
        <v>34</v>
      </c>
      <c r="D6" s="3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</row>
    <row r="7" spans="3:9" ht="12.75">
      <c r="C7" s="2"/>
      <c r="D7" s="3"/>
      <c r="E7" s="4"/>
      <c r="F7" s="4"/>
      <c r="G7" s="4"/>
      <c r="H7" s="4"/>
      <c r="I7" s="5"/>
    </row>
    <row r="8" spans="1:9" ht="12.75">
      <c r="A8" s="6" t="s">
        <v>11</v>
      </c>
      <c r="C8" s="7">
        <f>ROUND(+'[1]Summary Detail'!B4/1000,0)</f>
        <v>0</v>
      </c>
      <c r="D8" s="8">
        <f>ROUND(+'[1]Summary Detail'!C4/1000,0)</f>
        <v>0</v>
      </c>
      <c r="E8" s="9">
        <f>ROUND(+'[1]Summary Detail'!D4/1000,0)</f>
        <v>1466</v>
      </c>
      <c r="F8" s="9">
        <f>ROUND(+'[1]Summary Detail'!E4/1000,0)</f>
        <v>2675</v>
      </c>
      <c r="G8" s="9">
        <f>ROUND(+'[1]Summary Detail'!F4/1000,0)</f>
        <v>3505</v>
      </c>
      <c r="H8" s="9">
        <f>ROUND(+'[1]Summary Detail'!G4/1000,0)</f>
        <v>3835</v>
      </c>
      <c r="I8" s="10">
        <f>ROUND(+'[1]Summary Detail'!H4/1000,0)</f>
        <v>3575</v>
      </c>
    </row>
    <row r="9" spans="3:9" ht="12.75">
      <c r="C9" s="11"/>
      <c r="D9" s="12"/>
      <c r="E9" s="13"/>
      <c r="F9" s="13"/>
      <c r="G9" s="13"/>
      <c r="H9" s="13"/>
      <c r="I9" s="14"/>
    </row>
    <row r="10" spans="1:9" ht="12.75">
      <c r="A10" s="6" t="s">
        <v>12</v>
      </c>
      <c r="C10" s="11"/>
      <c r="D10" s="12"/>
      <c r="E10" s="13"/>
      <c r="F10" s="13"/>
      <c r="G10" s="13"/>
      <c r="H10" s="13"/>
      <c r="I10" s="14"/>
    </row>
    <row r="11" spans="1:9" ht="14.25">
      <c r="A11" t="s">
        <v>35</v>
      </c>
      <c r="C11" s="15">
        <f>ROUND(('[1]Summary Detail'!B7+'[1]Summary Detail'!B8)/1000,0)</f>
        <v>0</v>
      </c>
      <c r="D11" s="16">
        <f>ROUND(('[1]Summary Detail'!C7+'[1]Summary Detail'!C8)/1000,0)</f>
        <v>11661</v>
      </c>
      <c r="E11" s="17">
        <f>ROUND(('[1]Summary Detail'!D7+'[1]Summary Detail'!D8)/1000,0)</f>
        <v>12077</v>
      </c>
      <c r="F11" s="17">
        <f>ROUND(('[1]Summary Detail'!E7+'[1]Summary Detail'!E8)/1000,0)</f>
        <v>12421</v>
      </c>
      <c r="G11" s="17">
        <f>ROUND(('[1]Summary Detail'!F7+'[1]Summary Detail'!F8)/1000,0)</f>
        <v>12767</v>
      </c>
      <c r="H11" s="17">
        <f>ROUND(('[1]Summary Detail'!G7+'[1]Summary Detail'!G8)/1000,0)</f>
        <v>13090</v>
      </c>
      <c r="I11" s="18">
        <f>ROUND(('[1]Summary Detail'!H7+'[1]Summary Detail'!H8)/1000,0)</f>
        <v>13418</v>
      </c>
    </row>
    <row r="12" spans="1:9" ht="14.25">
      <c r="A12" t="s">
        <v>36</v>
      </c>
      <c r="C12" s="15">
        <f>ROUND(+'[1]Summary Detail'!B17/1000,0)-ROUND('[1]Summary Detail'!B16/1000,0)-ROUND('[1]Summary Detail'!B15/1000,0)</f>
        <v>5536</v>
      </c>
      <c r="D12" s="17">
        <f>ROUND(+'[1]Summary Detail'!C17/1000,0)-ROUND('[1]Summary Detail'!C16/1000,0)-ROUND('[1]Summary Detail'!C15/1000,0)</f>
        <v>4837</v>
      </c>
      <c r="E12" s="17">
        <f>ROUND(+'[1]Summary Detail'!D17/1000,0)-ROUND('[1]Summary Detail'!D16/1000,0)-ROUND('[1]Summary Detail'!D15/1000,0)</f>
        <v>5079</v>
      </c>
      <c r="F12" s="17">
        <f>ROUND(+'[1]Summary Detail'!E17/1000,0)-ROUND('[1]Summary Detail'!E16/1000,0)-ROUND('[1]Summary Detail'!E15/1000,0)</f>
        <v>5333</v>
      </c>
      <c r="G12" s="17">
        <f>ROUND(+'[1]Summary Detail'!F17/1000,0)-ROUND('[1]Summary Detail'!F16/1000,0)-ROUND('[1]Summary Detail'!F15/1000,0)</f>
        <v>5599</v>
      </c>
      <c r="H12" s="17">
        <f>ROUND(+'[1]Summary Detail'!G17/1000,0)-ROUND('[1]Summary Detail'!G16/1000,0)-ROUND('[1]Summary Detail'!G15/1000,0)</f>
        <v>5880</v>
      </c>
      <c r="I12" s="17">
        <f>ROUND(+'[1]Summary Detail'!H17/1000,0)-ROUND('[1]Summary Detail'!H16/1000,0)-ROUND('[1]Summary Detail'!H15/1000,0)</f>
        <v>6174</v>
      </c>
    </row>
    <row r="13" spans="1:9" ht="14.25">
      <c r="A13" t="s">
        <v>37</v>
      </c>
      <c r="C13" s="15">
        <f>ROUND(+'[1]Summary Detail'!B15/1000,0)</f>
        <v>1226</v>
      </c>
      <c r="D13" s="17">
        <f>ROUND(+'[1]Summary Detail'!C15/1000,0)</f>
        <v>1288</v>
      </c>
      <c r="E13" s="17">
        <f>ROUND(+'[1]Summary Detail'!D15/1000,0)</f>
        <v>1352</v>
      </c>
      <c r="F13" s="17">
        <f>ROUND(+'[1]Summary Detail'!E15/1000,0)</f>
        <v>1420</v>
      </c>
      <c r="G13" s="17">
        <f>ROUND(+'[1]Summary Detail'!F15/1000,0)</f>
        <v>1491</v>
      </c>
      <c r="H13" s="17">
        <f>ROUND(+'[1]Summary Detail'!G15/1000,0)</f>
        <v>1565</v>
      </c>
      <c r="I13" s="17">
        <f>ROUND(+'[1]Summary Detail'!H15/1000,0)</f>
        <v>1643</v>
      </c>
    </row>
    <row r="14" spans="1:9" ht="18.75" customHeight="1">
      <c r="A14" t="s">
        <v>38</v>
      </c>
      <c r="C14" s="19">
        <f>ROUND((+'[1]Summary Detail'!B16+'[1]Summary Detail'!B19)/1000,0)</f>
        <v>9619</v>
      </c>
      <c r="D14" s="20">
        <f>ROUND((+'[1]Summary Detail'!C16+'[1]Summary Detail'!C19)/1000,0)</f>
        <v>3022</v>
      </c>
      <c r="E14" s="21">
        <f>ROUND((+'[1]Summary Detail'!D16+'[1]Summary Detail'!D19)/1000,0)</f>
        <v>3189</v>
      </c>
      <c r="F14" s="21">
        <f>ROUND((+'[1]Summary Detail'!E16+'[1]Summary Detail'!E19)/1000,0)</f>
        <v>3368</v>
      </c>
      <c r="G14" s="21">
        <f>ROUND((+'[1]Summary Detail'!F16+'[1]Summary Detail'!F19)/1000,0)</f>
        <v>3581</v>
      </c>
      <c r="H14" s="21">
        <f>ROUND((+'[1]Summary Detail'!G16+'[1]Summary Detail'!G19)/1000,0)</f>
        <v>3812</v>
      </c>
      <c r="I14" s="22">
        <f>ROUND((+'[1]Summary Detail'!H16+'[1]Summary Detail'!H19)/1000,0)</f>
        <v>4061</v>
      </c>
    </row>
    <row r="15" spans="1:9" ht="12.75">
      <c r="A15" s="6" t="s">
        <v>13</v>
      </c>
      <c r="C15" s="23">
        <f aca="true" t="shared" si="0" ref="C15:I15">SUM(C11:C14)</f>
        <v>16381</v>
      </c>
      <c r="D15" s="24">
        <f t="shared" si="0"/>
        <v>20808</v>
      </c>
      <c r="E15" s="24">
        <f t="shared" si="0"/>
        <v>21697</v>
      </c>
      <c r="F15" s="24">
        <f t="shared" si="0"/>
        <v>22542</v>
      </c>
      <c r="G15" s="24">
        <f t="shared" si="0"/>
        <v>23438</v>
      </c>
      <c r="H15" s="24">
        <f t="shared" si="0"/>
        <v>24347</v>
      </c>
      <c r="I15" s="24">
        <f t="shared" si="0"/>
        <v>25296</v>
      </c>
    </row>
    <row r="16" spans="3:9" ht="12.75">
      <c r="C16" s="11"/>
      <c r="D16" s="12"/>
      <c r="E16" s="13"/>
      <c r="F16" s="13"/>
      <c r="G16" s="13"/>
      <c r="H16" s="13"/>
      <c r="I16" s="14"/>
    </row>
    <row r="17" spans="1:9" ht="12.75">
      <c r="A17" s="6" t="s">
        <v>14</v>
      </c>
      <c r="C17" s="11"/>
      <c r="D17" s="12"/>
      <c r="E17" s="13"/>
      <c r="F17" s="13"/>
      <c r="G17" s="13"/>
      <c r="H17" s="13"/>
      <c r="I17" s="14"/>
    </row>
    <row r="18" spans="1:9" ht="14.25">
      <c r="A18" t="s">
        <v>39</v>
      </c>
      <c r="C18" s="15">
        <f>ROUND((+'[1]Summary Detail'!B30+'[1]Summary Detail'!B31+'[1]Summary Detail'!B32)/1000,0)</f>
        <v>12657</v>
      </c>
      <c r="D18" s="16">
        <f>ROUND((+'[1]Summary Detail'!C30+'[1]Summary Detail'!C31+'[1]Summary Detail'!C32)/1000,0)</f>
        <v>13832</v>
      </c>
      <c r="E18" s="17">
        <f>ROUND((+'[1]Summary Detail'!D30+'[1]Summary Detail'!D31+'[1]Summary Detail'!D32)/1000,0)</f>
        <v>14690</v>
      </c>
      <c r="F18" s="17">
        <f>ROUND((+'[1]Summary Detail'!E30+'[1]Summary Detail'!E31+'[1]Summary Detail'!E32)/1000,0)</f>
        <v>15606</v>
      </c>
      <c r="G18" s="17">
        <f>ROUND((+'[1]Summary Detail'!F30+'[1]Summary Detail'!F31+'[1]Summary Detail'!F32)/1000,0)</f>
        <v>16648</v>
      </c>
      <c r="H18" s="17">
        <f>ROUND((+'[1]Summary Detail'!G30+'[1]Summary Detail'!G31+'[1]Summary Detail'!G32)/1000,0)</f>
        <v>17766</v>
      </c>
      <c r="I18" s="18">
        <f>ROUND((+'[1]Summary Detail'!H30+'[1]Summary Detail'!H31+'[1]Summary Detail'!H32)/1000,0)</f>
        <v>18965</v>
      </c>
    </row>
    <row r="19" spans="1:9" ht="14.25">
      <c r="A19" t="s">
        <v>40</v>
      </c>
      <c r="C19" s="15">
        <f>ROUND(+'[1]Summary Detail'!B33/1000,0)-1</f>
        <v>3022</v>
      </c>
      <c r="D19" s="16">
        <f>ROUND(+'[1]Summary Detail'!C33/1000,0)</f>
        <v>4310</v>
      </c>
      <c r="E19" s="17">
        <f>ROUND(+'[1]Summary Detail'!D33/1000,0)</f>
        <v>4541</v>
      </c>
      <c r="F19" s="17">
        <f>ROUND(+'[1]Summary Detail'!E33/1000,0)</f>
        <v>4788</v>
      </c>
      <c r="G19" s="17">
        <f>ROUND(+'[1]Summary Detail'!F33/1000,0)</f>
        <v>5072</v>
      </c>
      <c r="H19" s="17">
        <f>ROUND(+'[1]Summary Detail'!G33/1000,0)</f>
        <v>5377</v>
      </c>
      <c r="I19" s="18">
        <f>ROUND(+'[1]Summary Detail'!H33/1000,0)</f>
        <v>5705</v>
      </c>
    </row>
    <row r="20" spans="1:9" ht="14.25">
      <c r="A20" t="s">
        <v>41</v>
      </c>
      <c r="C20" s="15">
        <f>+ROUND('[1]Summary Detail'!B36/1000,0)</f>
        <v>0</v>
      </c>
      <c r="D20" s="16">
        <f>+ROUND('[1]Summary Detail'!C36/1000,0)</f>
        <v>900</v>
      </c>
      <c r="E20" s="17">
        <f>+ROUND('[1]Summary Detail'!D36/1000,0)</f>
        <v>948</v>
      </c>
      <c r="F20" s="17">
        <f>+ROUND('[1]Summary Detail'!E36/1000,0)</f>
        <v>1000</v>
      </c>
      <c r="G20" s="17">
        <f>+ROUND('[1]Summary Detail'!F36/1000,0)</f>
        <v>1059</v>
      </c>
      <c r="H20" s="17">
        <f>+ROUND('[1]Summary Detail'!G36/1000,0)</f>
        <v>1123</v>
      </c>
      <c r="I20" s="18">
        <f>+ROUND('[1]Summary Detail'!H36/1000,0)</f>
        <v>1191</v>
      </c>
    </row>
    <row r="21" spans="1:9" ht="18.75" customHeight="1">
      <c r="A21" t="s">
        <v>42</v>
      </c>
      <c r="C21" s="19">
        <f>ROUND(('[1]Summary Detail'!B34+'[1]Summary Detail'!B35)/1000,0)</f>
        <v>702</v>
      </c>
      <c r="D21" s="20">
        <f>ROUND(('[1]Summary Detail'!C34+'[1]Summary Detail'!C35)/1000,0)</f>
        <v>300</v>
      </c>
      <c r="E21" s="21">
        <f>ROUND(('[1]Summary Detail'!D34+'[1]Summary Detail'!D35)/1000,0)</f>
        <v>309</v>
      </c>
      <c r="F21" s="21">
        <f>ROUND(('[1]Summary Detail'!E34+'[1]Summary Detail'!E35)/1000,0)</f>
        <v>318</v>
      </c>
      <c r="G21" s="21">
        <f>ROUND(('[1]Summary Detail'!F34+'[1]Summary Detail'!F35)/1000,0)</f>
        <v>329</v>
      </c>
      <c r="H21" s="21">
        <f>ROUND(('[1]Summary Detail'!G34+'[1]Summary Detail'!G35)/1000,0)</f>
        <v>341</v>
      </c>
      <c r="I21" s="22">
        <f>ROUND(('[1]Summary Detail'!H34+'[1]Summary Detail'!H35)/1000,0)</f>
        <v>353</v>
      </c>
    </row>
    <row r="22" spans="1:9" ht="15">
      <c r="A22" s="6" t="s">
        <v>15</v>
      </c>
      <c r="C22" s="25">
        <f aca="true" t="shared" si="1" ref="C22:I22">SUM(C18:C21)</f>
        <v>16381</v>
      </c>
      <c r="D22" s="26">
        <f t="shared" si="1"/>
        <v>19342</v>
      </c>
      <c r="E22" s="27">
        <f t="shared" si="1"/>
        <v>20488</v>
      </c>
      <c r="F22" s="27">
        <f t="shared" si="1"/>
        <v>21712</v>
      </c>
      <c r="G22" s="27">
        <f t="shared" si="1"/>
        <v>23108</v>
      </c>
      <c r="H22" s="27">
        <f t="shared" si="1"/>
        <v>24607</v>
      </c>
      <c r="I22" s="28">
        <f t="shared" si="1"/>
        <v>26214</v>
      </c>
    </row>
    <row r="23" spans="3:9" ht="12.75">
      <c r="C23" s="11"/>
      <c r="D23" s="12"/>
      <c r="E23" s="13"/>
      <c r="F23" s="13"/>
      <c r="G23" s="13"/>
      <c r="H23" s="13"/>
      <c r="I23" s="14"/>
    </row>
    <row r="24" spans="1:9" ht="15">
      <c r="A24" s="6" t="s">
        <v>16</v>
      </c>
      <c r="C24" s="29">
        <f aca="true" t="shared" si="2" ref="C24:I24">+C8+C15-C22</f>
        <v>0</v>
      </c>
      <c r="D24" s="30">
        <f t="shared" si="2"/>
        <v>1466</v>
      </c>
      <c r="E24" s="31">
        <f t="shared" si="2"/>
        <v>2675</v>
      </c>
      <c r="F24" s="31">
        <f t="shared" si="2"/>
        <v>3505</v>
      </c>
      <c r="G24" s="31">
        <f t="shared" si="2"/>
        <v>3835</v>
      </c>
      <c r="H24" s="31">
        <f t="shared" si="2"/>
        <v>3575</v>
      </c>
      <c r="I24" s="32">
        <f t="shared" si="2"/>
        <v>2657</v>
      </c>
    </row>
    <row r="25" spans="1:9" ht="14.25">
      <c r="A25" t="s">
        <v>43</v>
      </c>
      <c r="C25" s="11"/>
      <c r="I25" s="18">
        <f>I22/12</f>
        <v>2184.5</v>
      </c>
    </row>
    <row r="26" spans="3:9" ht="12.75">
      <c r="C26" s="13"/>
      <c r="I26" s="17"/>
    </row>
    <row r="27" spans="1:9" ht="12.75">
      <c r="A27" t="s">
        <v>17</v>
      </c>
      <c r="C27" s="13"/>
      <c r="D27" s="33">
        <f>+'[1]Summary Detail'!C45</f>
        <v>0.05</v>
      </c>
      <c r="E27" s="33">
        <f>+'[1]Summary Detail'!D45</f>
        <v>0.0485781990521327</v>
      </c>
      <c r="F27" s="33">
        <f>+'[1]Summary Detail'!E45</f>
        <v>0.047196828462972525</v>
      </c>
      <c r="G27" s="33">
        <f>+'[1]Summary Detail'!F45</f>
        <v>0.04586564494918234</v>
      </c>
      <c r="H27" s="33">
        <f>+'[1]Summary Detail'!G45</f>
        <v>0.04456140859991649</v>
      </c>
      <c r="I27" s="33">
        <f>+'[1]Summary Detail'!H45</f>
        <v>0.04329425954020323</v>
      </c>
    </row>
    <row r="28" spans="1:9" ht="12.75">
      <c r="A28" t="s">
        <v>18</v>
      </c>
      <c r="C28" s="13"/>
      <c r="D28" s="34">
        <f>+'[1]Summary Detail'!C54/1000</f>
        <v>11868.75</v>
      </c>
      <c r="E28" s="34">
        <f>+'[1]Summary Detail'!D54/1000</f>
        <v>12165.46875</v>
      </c>
      <c r="F28" s="34">
        <f>+'[1]Summary Detail'!E54/1000</f>
        <v>12469.60546875</v>
      </c>
      <c r="G28" s="34">
        <f>+'[1]Summary Detail'!F54/1000</f>
        <v>12784.38560546875</v>
      </c>
      <c r="H28" s="34">
        <f>+'[1]Summary Detail'!G54/1000</f>
        <v>13103.995245605469</v>
      </c>
      <c r="I28" s="34">
        <f>+'[1]Summary Detail'!H54/1000</f>
        <v>13431.595126745606</v>
      </c>
    </row>
    <row r="29" spans="1:9" ht="12.75">
      <c r="A29" t="s">
        <v>19</v>
      </c>
      <c r="C29" s="13"/>
      <c r="D29" s="34">
        <f>+'[1]Summary Detail'!C57</f>
        <v>237375000</v>
      </c>
      <c r="E29" s="34">
        <f>+'[1]Summary Detail'!D57</f>
        <v>250430625</v>
      </c>
      <c r="F29" s="34">
        <f>+'[1]Summary Detail'!E57</f>
        <v>264204309.375</v>
      </c>
      <c r="G29" s="34">
        <f>+'[1]Summary Detail'!F57</f>
        <v>278735546.390625</v>
      </c>
      <c r="H29" s="34">
        <f>+'[1]Summary Detail'!G57</f>
        <v>294066001.44210935</v>
      </c>
      <c r="I29" s="34">
        <f>+'[1]Summary Detail'!H57</f>
        <v>310239631.5214254</v>
      </c>
    </row>
    <row r="30" ht="12" customHeight="1"/>
    <row r="31" s="35" customFormat="1" ht="11.25">
      <c r="A31" s="35" t="s">
        <v>20</v>
      </c>
    </row>
    <row r="32" s="35" customFormat="1" ht="11.25">
      <c r="A32" s="35" t="s">
        <v>21</v>
      </c>
    </row>
    <row r="33" s="35" customFormat="1" ht="11.25">
      <c r="A33" s="35" t="s">
        <v>22</v>
      </c>
    </row>
    <row r="34" s="35" customFormat="1" ht="11.25">
      <c r="A34" s="35" t="s">
        <v>23</v>
      </c>
    </row>
    <row r="35" s="35" customFormat="1" ht="11.25">
      <c r="A35" s="35" t="s">
        <v>24</v>
      </c>
    </row>
    <row r="36" s="35" customFormat="1" ht="11.25">
      <c r="B36" s="35" t="s">
        <v>25</v>
      </c>
    </row>
    <row r="37" s="35" customFormat="1" ht="11.25">
      <c r="B37" s="35" t="s">
        <v>26</v>
      </c>
    </row>
    <row r="38" s="35" customFormat="1" ht="11.25">
      <c r="B38" s="35" t="s">
        <v>27</v>
      </c>
    </row>
    <row r="39" s="35" customFormat="1" ht="11.25">
      <c r="B39" s="35" t="s">
        <v>28</v>
      </c>
    </row>
    <row r="40" s="35" customFormat="1" ht="11.25">
      <c r="B40" s="35" t="s">
        <v>29</v>
      </c>
    </row>
    <row r="41" s="35" customFormat="1" ht="11.25">
      <c r="B41" s="35" t="s">
        <v>30</v>
      </c>
    </row>
    <row r="42" s="35" customFormat="1" ht="11.25">
      <c r="A42" s="36" t="s">
        <v>31</v>
      </c>
    </row>
    <row r="43" s="35" customFormat="1" ht="11.25">
      <c r="A43" s="35" t="s">
        <v>32</v>
      </c>
    </row>
    <row r="44" s="35" customFormat="1" ht="11.25">
      <c r="A44" s="35" t="s">
        <v>33</v>
      </c>
    </row>
  </sheetData>
  <mergeCells count="4">
    <mergeCell ref="A1:I1"/>
    <mergeCell ref="A2:I2"/>
    <mergeCell ref="A3:I3"/>
    <mergeCell ref="D5:I5"/>
  </mergeCells>
  <printOptions horizontalCentered="1" verticalCentered="1"/>
  <pageMargins left="0.75" right="0.75" top="0.75" bottom="0.75" header="0.5" footer="0.5"/>
  <pageSetup horizontalDpi="600" verticalDpi="600" orientation="landscape" scale="82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Executive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Rezab</dc:creator>
  <cp:keywords/>
  <dc:description/>
  <cp:lastModifiedBy>Network Manager</cp:lastModifiedBy>
  <cp:lastPrinted>2003-02-21T19:21:58Z</cp:lastPrinted>
  <dcterms:created xsi:type="dcterms:W3CDTF">2003-02-21T17:50:52Z</dcterms:created>
  <dcterms:modified xsi:type="dcterms:W3CDTF">2003-02-24T20:15:11Z</dcterms:modified>
  <cp:category/>
  <cp:version/>
  <cp:contentType/>
  <cp:contentStatus/>
</cp:coreProperties>
</file>