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65" windowWidth="11475" windowHeight="3510" activeTab="0"/>
  </bookViews>
  <sheets>
    <sheet name="divisions" sheetId="1" r:id="rId1"/>
  </sheets>
  <definedNames/>
  <calcPr fullCalcOnLoad="1"/>
</workbook>
</file>

<file path=xl/sharedStrings.xml><?xml version="1.0" encoding="utf-8"?>
<sst xmlns="http://schemas.openxmlformats.org/spreadsheetml/2006/main" count="165" uniqueCount="101">
  <si>
    <t>County Executive</t>
  </si>
  <si>
    <t>Finance &amp; Bus Operations</t>
  </si>
  <si>
    <t>Superior Court</t>
  </si>
  <si>
    <t>District Court</t>
  </si>
  <si>
    <t>Judicial Administration</t>
  </si>
  <si>
    <t>Boundary Review Board</t>
  </si>
  <si>
    <t>Parks</t>
  </si>
  <si>
    <t>Airport</t>
  </si>
  <si>
    <t>Solid Waste</t>
  </si>
  <si>
    <t>River Improvements</t>
  </si>
  <si>
    <t>Surface Water Mgmt</t>
  </si>
  <si>
    <t>LEOFF1</t>
  </si>
  <si>
    <t>LEOFF2</t>
  </si>
  <si>
    <t>City</t>
  </si>
  <si>
    <t>County Council Agencies</t>
  </si>
  <si>
    <t>Assessments</t>
  </si>
  <si>
    <t>Roads</t>
  </si>
  <si>
    <t>Public Safety</t>
  </si>
  <si>
    <t>DDES</t>
  </si>
  <si>
    <t>WLRD</t>
  </si>
  <si>
    <t>DES - Admin</t>
  </si>
  <si>
    <t>Records &amp; Elections</t>
  </si>
  <si>
    <t>DAJD</t>
  </si>
  <si>
    <t>Public Health</t>
  </si>
  <si>
    <t>Office of Info &amp; Resource Mgmt</t>
  </si>
  <si>
    <t>Transit</t>
  </si>
  <si>
    <t>DNRP  Administration</t>
  </si>
  <si>
    <t>DCHS</t>
  </si>
  <si>
    <t>Human Resources</t>
  </si>
  <si>
    <t>Facilities Management</t>
  </si>
  <si>
    <t>ITS</t>
  </si>
  <si>
    <t>Safety and Claims</t>
  </si>
  <si>
    <t>Public Works - ER&amp;R</t>
  </si>
  <si>
    <t>Fleet</t>
  </si>
  <si>
    <t>Radio Communications</t>
  </si>
  <si>
    <t>GIS/DNR</t>
  </si>
  <si>
    <t>Wastewater Treatment</t>
  </si>
  <si>
    <t>Noxious Weed Control</t>
  </si>
  <si>
    <t>Agency</t>
  </si>
  <si>
    <t>Total</t>
  </si>
  <si>
    <t>Hours</t>
  </si>
  <si>
    <t>Salary</t>
  </si>
  <si>
    <t>PERS 1</t>
  </si>
  <si>
    <t>PERS</t>
  </si>
  <si>
    <t>LEOFF 1</t>
  </si>
  <si>
    <t>LEOFF 2</t>
  </si>
  <si>
    <t>Fund</t>
  </si>
  <si>
    <t>CX</t>
  </si>
  <si>
    <t>Finance Internal Service</t>
  </si>
  <si>
    <t>Solid waste</t>
  </si>
  <si>
    <t>SWM</t>
  </si>
  <si>
    <t>OIRM Internal Service</t>
  </si>
  <si>
    <t>Prosecuting Attorney</t>
  </si>
  <si>
    <t>River Improvement</t>
  </si>
  <si>
    <t>Water and Land Resources</t>
  </si>
  <si>
    <t>Water Quality</t>
  </si>
  <si>
    <t>Public Transportation</t>
  </si>
  <si>
    <t>Varies</t>
  </si>
  <si>
    <t>ITS Internal Service</t>
  </si>
  <si>
    <t>Noxious Weed</t>
  </si>
  <si>
    <t>GIS</t>
  </si>
  <si>
    <t>Motor Pool</t>
  </si>
  <si>
    <t>ER&amp;R</t>
  </si>
  <si>
    <t>DCFM Internal Services</t>
  </si>
  <si>
    <t>CX TOTALS</t>
  </si>
  <si>
    <t>FISCAL NOTE DETAIL</t>
  </si>
  <si>
    <t>GRAND TOTALS</t>
  </si>
  <si>
    <t>Number</t>
  </si>
  <si>
    <t>of</t>
  </si>
  <si>
    <t>Employees</t>
  </si>
  <si>
    <t>PERS 2</t>
  </si>
  <si>
    <t>PERS 3</t>
  </si>
  <si>
    <t>Percentage</t>
  </si>
  <si>
    <t>Share of</t>
  </si>
  <si>
    <t>of 2,500</t>
  </si>
  <si>
    <t>Contributing</t>
  </si>
  <si>
    <t xml:space="preserve">Number </t>
  </si>
  <si>
    <t>Contributed</t>
  </si>
  <si>
    <t>Average</t>
  </si>
  <si>
    <t>Hourly</t>
  </si>
  <si>
    <t>Combined</t>
  </si>
  <si>
    <t>Rate</t>
  </si>
  <si>
    <t xml:space="preserve">FICA - </t>
  </si>
  <si>
    <t>Medicare</t>
  </si>
  <si>
    <t>PERS 1,</t>
  </si>
  <si>
    <t>2, 3</t>
  </si>
  <si>
    <t>Employer Contribution Rates</t>
  </si>
  <si>
    <t xml:space="preserve">Employee Count By Retirement System </t>
  </si>
  <si>
    <t>(8/Employee)</t>
  </si>
  <si>
    <t>Combined FICA, Medicare, Retirement Rates</t>
  </si>
  <si>
    <t>Combined County Match Requirements</t>
  </si>
  <si>
    <t>TOTAL</t>
  </si>
  <si>
    <t>TOTAL ALL NON-CX</t>
  </si>
  <si>
    <t>GRAND</t>
  </si>
  <si>
    <t>MATCH</t>
  </si>
  <si>
    <t>AMOUNT</t>
  </si>
  <si>
    <t>DONATED</t>
  </si>
  <si>
    <t>GROSS</t>
  </si>
  <si>
    <t>Hours Contributed by System</t>
  </si>
  <si>
    <t>Ofc of Deputy County Exec</t>
  </si>
  <si>
    <t>DOT Admin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</si>
</sst>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.00"/>
    <numFmt numFmtId="166" formatCode="0.0"/>
    <numFmt numFmtId="167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/>
    </xf>
    <xf numFmtId="167" fontId="0" fillId="0" borderId="1" xfId="0" applyNumberForma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2" width="24.00390625" style="0" bestFit="1" customWidth="1"/>
    <col min="3" max="3" width="7.421875" style="1" bestFit="1" customWidth="1"/>
    <col min="4" max="9" width="10.28125" style="0" hidden="1" customWidth="1"/>
    <col min="10" max="10" width="10.28125" style="0" bestFit="1" customWidth="1"/>
    <col min="11" max="11" width="10.421875" style="6" hidden="1" customWidth="1"/>
    <col min="12" max="12" width="10.8515625" style="18" hidden="1" customWidth="1"/>
    <col min="13" max="13" width="12.00390625" style="18" hidden="1" customWidth="1"/>
    <col min="14" max="14" width="7.57421875" style="8" hidden="1" customWidth="1"/>
    <col min="15" max="15" width="11.140625" style="22" bestFit="1" customWidth="1"/>
    <col min="16" max="16" width="9.28125" style="6" hidden="1" customWidth="1"/>
    <col min="17" max="17" width="8.28125" style="6" hidden="1" customWidth="1"/>
    <col min="18" max="19" width="8.00390625" style="6" hidden="1" customWidth="1"/>
    <col min="20" max="20" width="6.28125" style="6" hidden="1" customWidth="1"/>
    <col min="21" max="22" width="8.57421875" style="0" hidden="1" customWidth="1"/>
    <col min="23" max="23" width="11.00390625" style="0" hidden="1" customWidth="1"/>
    <col min="24" max="24" width="8.140625" style="0" hidden="1" customWidth="1"/>
    <col min="25" max="27" width="8.57421875" style="18" hidden="1" customWidth="1"/>
    <col min="28" max="28" width="6.57421875" style="18" hidden="1" customWidth="1"/>
    <col min="29" max="29" width="10.140625" style="6" hidden="1" customWidth="1"/>
    <col min="30" max="30" width="8.57421875" style="6" hidden="1" customWidth="1"/>
    <col min="31" max="31" width="9.421875" style="6" hidden="1" customWidth="1"/>
    <col min="32" max="32" width="10.7109375" style="6" hidden="1" customWidth="1"/>
    <col min="33" max="33" width="10.140625" style="22" hidden="1" customWidth="1"/>
    <col min="34" max="35" width="9.140625" style="22" hidden="1" customWidth="1"/>
    <col min="36" max="36" width="7.57421875" style="22" hidden="1" customWidth="1"/>
    <col min="37" max="37" width="10.140625" style="22" bestFit="1" customWidth="1"/>
    <col min="38" max="38" width="11.140625" style="22" bestFit="1" customWidth="1"/>
  </cols>
  <sheetData>
    <row r="1" ht="12.75">
      <c r="A1" t="s">
        <v>65</v>
      </c>
    </row>
    <row r="2" spans="3:38" s="10" customFormat="1" ht="12.75">
      <c r="C2" s="13"/>
      <c r="D2" s="10" t="s">
        <v>67</v>
      </c>
      <c r="E2" s="10" t="s">
        <v>67</v>
      </c>
      <c r="F2" s="10" t="s">
        <v>67</v>
      </c>
      <c r="G2" s="10" t="s">
        <v>67</v>
      </c>
      <c r="H2" s="10" t="s">
        <v>67</v>
      </c>
      <c r="I2" s="10" t="s">
        <v>67</v>
      </c>
      <c r="J2" s="10" t="s">
        <v>67</v>
      </c>
      <c r="K2" s="11" t="s">
        <v>72</v>
      </c>
      <c r="L2" s="19" t="s">
        <v>76</v>
      </c>
      <c r="M2" s="19" t="s">
        <v>39</v>
      </c>
      <c r="N2" s="12" t="s">
        <v>78</v>
      </c>
      <c r="O2" s="23"/>
      <c r="P2" s="11" t="s">
        <v>80</v>
      </c>
      <c r="Q2" s="11"/>
      <c r="R2" s="11"/>
      <c r="S2" s="11"/>
      <c r="T2" s="11"/>
      <c r="Y2" s="19"/>
      <c r="Z2" s="19"/>
      <c r="AA2" s="19"/>
      <c r="AB2" s="19"/>
      <c r="AC2" s="11"/>
      <c r="AD2" s="11"/>
      <c r="AE2" s="11"/>
      <c r="AF2" s="11"/>
      <c r="AG2" s="23"/>
      <c r="AH2" s="23"/>
      <c r="AI2" s="23"/>
      <c r="AJ2" s="23"/>
      <c r="AK2" s="23"/>
      <c r="AL2" s="23"/>
    </row>
    <row r="3" spans="3:38" s="10" customFormat="1" ht="12.75">
      <c r="C3" s="13"/>
      <c r="D3" s="10" t="s">
        <v>68</v>
      </c>
      <c r="E3" s="10" t="s">
        <v>68</v>
      </c>
      <c r="F3" s="10" t="s">
        <v>68</v>
      </c>
      <c r="G3" s="10" t="s">
        <v>68</v>
      </c>
      <c r="H3" s="10" t="s">
        <v>68</v>
      </c>
      <c r="I3" s="10" t="s">
        <v>68</v>
      </c>
      <c r="J3" s="10" t="s">
        <v>68</v>
      </c>
      <c r="K3" s="11" t="s">
        <v>73</v>
      </c>
      <c r="L3" s="19" t="s">
        <v>74</v>
      </c>
      <c r="M3" s="19" t="s">
        <v>40</v>
      </c>
      <c r="N3" s="12" t="s">
        <v>38</v>
      </c>
      <c r="O3" s="23" t="s">
        <v>95</v>
      </c>
      <c r="P3" s="11" t="s">
        <v>82</v>
      </c>
      <c r="Q3" s="27" t="s">
        <v>86</v>
      </c>
      <c r="R3" s="27"/>
      <c r="S3" s="27"/>
      <c r="T3" s="27"/>
      <c r="U3" s="28" t="s">
        <v>87</v>
      </c>
      <c r="V3" s="28"/>
      <c r="W3" s="28"/>
      <c r="X3" s="28"/>
      <c r="Y3" s="30" t="s">
        <v>98</v>
      </c>
      <c r="Z3" s="30"/>
      <c r="AA3" s="30"/>
      <c r="AB3" s="30"/>
      <c r="AC3" s="27" t="s">
        <v>89</v>
      </c>
      <c r="AD3" s="27"/>
      <c r="AE3" s="27"/>
      <c r="AF3" s="27"/>
      <c r="AG3" s="29" t="s">
        <v>90</v>
      </c>
      <c r="AH3" s="29"/>
      <c r="AI3" s="29"/>
      <c r="AJ3" s="29"/>
      <c r="AK3" s="23"/>
      <c r="AL3" s="23"/>
    </row>
    <row r="4" spans="3:38" s="10" customFormat="1" ht="12.75">
      <c r="C4" s="13" t="s">
        <v>46</v>
      </c>
      <c r="D4" s="10" t="s">
        <v>69</v>
      </c>
      <c r="E4" s="10" t="s">
        <v>69</v>
      </c>
      <c r="F4" s="10" t="s">
        <v>69</v>
      </c>
      <c r="G4" s="10" t="s">
        <v>69</v>
      </c>
      <c r="H4" s="10" t="s">
        <v>69</v>
      </c>
      <c r="I4" s="10" t="s">
        <v>69</v>
      </c>
      <c r="J4" s="10" t="s">
        <v>69</v>
      </c>
      <c r="K4" s="11" t="s">
        <v>39</v>
      </c>
      <c r="L4" s="19" t="s">
        <v>75</v>
      </c>
      <c r="M4" s="19" t="s">
        <v>77</v>
      </c>
      <c r="N4" s="12" t="s">
        <v>79</v>
      </c>
      <c r="O4" s="23" t="s">
        <v>96</v>
      </c>
      <c r="P4" s="11" t="s">
        <v>83</v>
      </c>
      <c r="Q4" s="11" t="s">
        <v>84</v>
      </c>
      <c r="R4" s="11"/>
      <c r="S4" s="11"/>
      <c r="T4" s="11"/>
      <c r="Y4" s="19"/>
      <c r="Z4" s="19"/>
      <c r="AA4" s="19"/>
      <c r="AB4" s="19"/>
      <c r="AC4" s="11"/>
      <c r="AD4" s="11"/>
      <c r="AE4" s="11"/>
      <c r="AF4" s="11"/>
      <c r="AG4" s="23"/>
      <c r="AH4" s="23"/>
      <c r="AI4" s="23"/>
      <c r="AJ4" s="23"/>
      <c r="AK4" s="23" t="s">
        <v>94</v>
      </c>
      <c r="AL4" s="23" t="s">
        <v>93</v>
      </c>
    </row>
    <row r="5" spans="1:38" s="10" customFormat="1" ht="13.5" thickBot="1">
      <c r="A5" s="14" t="s">
        <v>38</v>
      </c>
      <c r="B5" s="14" t="s">
        <v>46</v>
      </c>
      <c r="C5" s="15" t="s">
        <v>67</v>
      </c>
      <c r="D5" s="14" t="s">
        <v>42</v>
      </c>
      <c r="E5" s="14" t="s">
        <v>70</v>
      </c>
      <c r="F5" s="14" t="s">
        <v>71</v>
      </c>
      <c r="G5" s="14" t="s">
        <v>44</v>
      </c>
      <c r="H5" s="14" t="s">
        <v>45</v>
      </c>
      <c r="I5" s="14" t="s">
        <v>13</v>
      </c>
      <c r="J5" s="14" t="s">
        <v>39</v>
      </c>
      <c r="K5" s="16" t="s">
        <v>69</v>
      </c>
      <c r="L5" s="20" t="s">
        <v>69</v>
      </c>
      <c r="M5" s="20" t="s">
        <v>88</v>
      </c>
      <c r="N5" s="17" t="s">
        <v>41</v>
      </c>
      <c r="O5" s="24" t="s">
        <v>97</v>
      </c>
      <c r="P5" s="16" t="s">
        <v>81</v>
      </c>
      <c r="Q5" s="16" t="s">
        <v>85</v>
      </c>
      <c r="R5" s="16" t="s">
        <v>11</v>
      </c>
      <c r="S5" s="16" t="s">
        <v>12</v>
      </c>
      <c r="T5" s="16" t="s">
        <v>13</v>
      </c>
      <c r="U5" s="14" t="s">
        <v>43</v>
      </c>
      <c r="V5" s="14" t="s">
        <v>44</v>
      </c>
      <c r="W5" s="14" t="s">
        <v>45</v>
      </c>
      <c r="X5" s="14" t="s">
        <v>13</v>
      </c>
      <c r="Y5" s="20" t="s">
        <v>43</v>
      </c>
      <c r="Z5" s="20" t="s">
        <v>44</v>
      </c>
      <c r="AA5" s="20" t="s">
        <v>45</v>
      </c>
      <c r="AB5" s="20" t="s">
        <v>13</v>
      </c>
      <c r="AC5" s="16" t="s">
        <v>43</v>
      </c>
      <c r="AD5" s="16" t="s">
        <v>44</v>
      </c>
      <c r="AE5" s="16" t="s">
        <v>45</v>
      </c>
      <c r="AF5" s="16" t="s">
        <v>13</v>
      </c>
      <c r="AG5" s="24" t="s">
        <v>43</v>
      </c>
      <c r="AH5" s="24" t="s">
        <v>44</v>
      </c>
      <c r="AI5" s="24" t="s">
        <v>45</v>
      </c>
      <c r="AJ5" s="24" t="s">
        <v>13</v>
      </c>
      <c r="AK5" s="26" t="s">
        <v>91</v>
      </c>
      <c r="AL5" s="24" t="s">
        <v>91</v>
      </c>
    </row>
    <row r="6" spans="1:38" ht="12.75">
      <c r="A6" t="s">
        <v>14</v>
      </c>
      <c r="B6" t="s">
        <v>47</v>
      </c>
      <c r="C6" s="2">
        <v>10</v>
      </c>
      <c r="D6">
        <v>16</v>
      </c>
      <c r="E6">
        <v>107</v>
      </c>
      <c r="F6">
        <v>28</v>
      </c>
      <c r="J6">
        <f>SUM(D6:I6)</f>
        <v>151</v>
      </c>
      <c r="K6" s="6">
        <f aca="true" t="shared" si="0" ref="K6:K19">J6/J$48</f>
        <v>0.009966338855521088</v>
      </c>
      <c r="L6" s="18">
        <f>K6*2500</f>
        <v>24.915847138802718</v>
      </c>
      <c r="M6" s="18">
        <f>L6*8</f>
        <v>199.32677711042174</v>
      </c>
      <c r="N6" s="8">
        <v>37.08</v>
      </c>
      <c r="O6" s="22">
        <f>N6*M6</f>
        <v>7391.036895254438</v>
      </c>
      <c r="P6" s="6">
        <f>0.062+0.0145</f>
        <v>0.0765</v>
      </c>
      <c r="Q6" s="6">
        <v>0.0138</v>
      </c>
      <c r="R6" s="6">
        <v>0.0019</v>
      </c>
      <c r="S6" s="6">
        <v>0.0325</v>
      </c>
      <c r="T6" s="6">
        <v>0.0803</v>
      </c>
      <c r="U6">
        <f>D6+E6+F6</f>
        <v>151</v>
      </c>
      <c r="V6">
        <f>G6</f>
        <v>0</v>
      </c>
      <c r="W6">
        <f>H6</f>
        <v>0</v>
      </c>
      <c r="X6">
        <f>I6</f>
        <v>0</v>
      </c>
      <c r="Y6" s="18">
        <f>U6/J6*M6</f>
        <v>199.32677711042174</v>
      </c>
      <c r="Z6" s="18">
        <f>V6/J6*M6</f>
        <v>0</v>
      </c>
      <c r="AA6" s="18">
        <f>H6/J6*M6</f>
        <v>0</v>
      </c>
      <c r="AB6" s="18">
        <f>I6/J6*M6</f>
        <v>0</v>
      </c>
      <c r="AC6" s="6">
        <f>P6+Q6</f>
        <v>0.09029999999999999</v>
      </c>
      <c r="AD6" s="6">
        <f>P6+R6</f>
        <v>0.0784</v>
      </c>
      <c r="AE6" s="6">
        <f>P6+S6</f>
        <v>0.109</v>
      </c>
      <c r="AF6" s="6">
        <f>P6+T6</f>
        <v>0.1568</v>
      </c>
      <c r="AG6" s="22">
        <f>AC6*Y6*N6</f>
        <v>667.4106316414758</v>
      </c>
      <c r="AH6" s="22">
        <f>AD6*AA6*N6</f>
        <v>0</v>
      </c>
      <c r="AI6" s="22">
        <f>AE6*AA6*N6</f>
        <v>0</v>
      </c>
      <c r="AJ6" s="22">
        <f>AF6*AB6*N6</f>
        <v>0</v>
      </c>
      <c r="AK6" s="22">
        <f>SUM(AG6:AJ6)</f>
        <v>667.4106316414758</v>
      </c>
      <c r="AL6" s="22">
        <f>O6+AK6</f>
        <v>8058.447526895913</v>
      </c>
    </row>
    <row r="7" spans="1:38" ht="12.75">
      <c r="A7" t="s">
        <v>0</v>
      </c>
      <c r="B7" t="s">
        <v>47</v>
      </c>
      <c r="C7" s="2">
        <v>10</v>
      </c>
      <c r="D7">
        <v>2</v>
      </c>
      <c r="J7">
        <f aca="true" t="shared" si="1" ref="J7:J45">SUM(D7:I7)</f>
        <v>2</v>
      </c>
      <c r="K7" s="6">
        <f t="shared" si="0"/>
        <v>0.0001320044881525972</v>
      </c>
      <c r="L7" s="18">
        <f aca="true" t="shared" si="2" ref="L7:L45">K7*2500</f>
        <v>0.330011220381493</v>
      </c>
      <c r="M7" s="18">
        <f aca="true" t="shared" si="3" ref="M7:M18">L7*8</f>
        <v>2.640089763051944</v>
      </c>
      <c r="N7" s="8">
        <v>38.47</v>
      </c>
      <c r="O7" s="22">
        <f aca="true" t="shared" si="4" ref="O7:O45">N7*M7</f>
        <v>101.56425318460828</v>
      </c>
      <c r="P7" s="6">
        <f aca="true" t="shared" si="5" ref="P7:P45">0.062+0.0145</f>
        <v>0.0765</v>
      </c>
      <c r="Q7" s="6">
        <v>0.0138</v>
      </c>
      <c r="R7" s="6">
        <v>0.0019</v>
      </c>
      <c r="S7" s="6">
        <v>0.0325</v>
      </c>
      <c r="T7" s="6">
        <v>0.0803</v>
      </c>
      <c r="U7">
        <f aca="true" t="shared" si="6" ref="U7:U45">D7+E7+F7</f>
        <v>2</v>
      </c>
      <c r="V7">
        <f aca="true" t="shared" si="7" ref="V7:V45">G7</f>
        <v>0</v>
      </c>
      <c r="W7">
        <f aca="true" t="shared" si="8" ref="W7:W45">H7</f>
        <v>0</v>
      </c>
      <c r="X7">
        <f aca="true" t="shared" si="9" ref="X7:X45">I7</f>
        <v>0</v>
      </c>
      <c r="Y7" s="18">
        <f aca="true" t="shared" si="10" ref="Y7:Y45">U7/J7*M7</f>
        <v>2.640089763051944</v>
      </c>
      <c r="Z7" s="18">
        <f aca="true" t="shared" si="11" ref="Z7:Z45">V7/J7*M7</f>
        <v>0</v>
      </c>
      <c r="AA7" s="18">
        <f aca="true" t="shared" si="12" ref="AA7:AA45">H7/J7*M7</f>
        <v>0</v>
      </c>
      <c r="AB7" s="18">
        <f aca="true" t="shared" si="13" ref="AB7:AB45">I7/J7*M7</f>
        <v>0</v>
      </c>
      <c r="AC7" s="6">
        <f aca="true" t="shared" si="14" ref="AC7:AC45">P7+Q7</f>
        <v>0.09029999999999999</v>
      </c>
      <c r="AD7" s="6">
        <f aca="true" t="shared" si="15" ref="AD7:AD45">P7+R7</f>
        <v>0.0784</v>
      </c>
      <c r="AE7" s="6">
        <f aca="true" t="shared" si="16" ref="AE7:AE45">P7+S7</f>
        <v>0.109</v>
      </c>
      <c r="AF7" s="6">
        <f aca="true" t="shared" si="17" ref="AF7:AF45">P7+T7</f>
        <v>0.1568</v>
      </c>
      <c r="AG7" s="22">
        <f aca="true" t="shared" si="18" ref="AG7:AG45">AC7*Y7*N7</f>
        <v>9.171252062570126</v>
      </c>
      <c r="AH7" s="22">
        <f aca="true" t="shared" si="19" ref="AH7:AH45">AD7*AA7*N7</f>
        <v>0</v>
      </c>
      <c r="AI7" s="22">
        <f aca="true" t="shared" si="20" ref="AI7:AI45">AE7*AA7*N7</f>
        <v>0</v>
      </c>
      <c r="AJ7" s="22">
        <f aca="true" t="shared" si="21" ref="AJ7:AJ45">AF7*AB7*N7</f>
        <v>0</v>
      </c>
      <c r="AK7" s="22">
        <f aca="true" t="shared" si="22" ref="AK7:AK19">SUM(AG7:AJ7)</f>
        <v>9.171252062570126</v>
      </c>
      <c r="AL7" s="22">
        <f aca="true" t="shared" si="23" ref="AL7:AL18">O7+AK7</f>
        <v>110.7355052471784</v>
      </c>
    </row>
    <row r="8" spans="1:38" ht="12.75">
      <c r="A8" t="s">
        <v>99</v>
      </c>
      <c r="B8" t="s">
        <v>47</v>
      </c>
      <c r="C8" s="2">
        <v>10</v>
      </c>
      <c r="D8">
        <v>10</v>
      </c>
      <c r="E8">
        <v>79</v>
      </c>
      <c r="F8">
        <v>9</v>
      </c>
      <c r="J8">
        <f t="shared" si="1"/>
        <v>98</v>
      </c>
      <c r="K8" s="6">
        <f t="shared" si="0"/>
        <v>0.0064682199194772624</v>
      </c>
      <c r="L8" s="18">
        <f t="shared" si="2"/>
        <v>16.170549798693155</v>
      </c>
      <c r="M8" s="18">
        <f t="shared" si="3"/>
        <v>129.36439838954524</v>
      </c>
      <c r="N8" s="8">
        <v>35.2</v>
      </c>
      <c r="O8" s="22">
        <f t="shared" si="4"/>
        <v>4553.626823311993</v>
      </c>
      <c r="P8" s="6">
        <f t="shared" si="5"/>
        <v>0.0765</v>
      </c>
      <c r="Q8" s="6">
        <v>0.0138</v>
      </c>
      <c r="R8" s="6">
        <v>0.0019</v>
      </c>
      <c r="S8" s="6">
        <v>0.0325</v>
      </c>
      <c r="T8" s="6">
        <v>0.0803</v>
      </c>
      <c r="U8">
        <f t="shared" si="6"/>
        <v>98</v>
      </c>
      <c r="V8">
        <f t="shared" si="7"/>
        <v>0</v>
      </c>
      <c r="W8">
        <f t="shared" si="8"/>
        <v>0</v>
      </c>
      <c r="X8">
        <f t="shared" si="9"/>
        <v>0</v>
      </c>
      <c r="Y8" s="18">
        <f t="shared" si="10"/>
        <v>129.36439838954524</v>
      </c>
      <c r="Z8" s="18">
        <f t="shared" si="11"/>
        <v>0</v>
      </c>
      <c r="AA8" s="18">
        <f t="shared" si="12"/>
        <v>0</v>
      </c>
      <c r="AB8" s="18">
        <f t="shared" si="13"/>
        <v>0</v>
      </c>
      <c r="AC8" s="6">
        <f t="shared" si="14"/>
        <v>0.09029999999999999</v>
      </c>
      <c r="AD8" s="6">
        <f t="shared" si="15"/>
        <v>0.0784</v>
      </c>
      <c r="AE8" s="6">
        <f t="shared" si="16"/>
        <v>0.109</v>
      </c>
      <c r="AF8" s="6">
        <f t="shared" si="17"/>
        <v>0.1568</v>
      </c>
      <c r="AG8" s="22">
        <f t="shared" si="18"/>
        <v>411.19250214507287</v>
      </c>
      <c r="AH8" s="22">
        <f t="shared" si="19"/>
        <v>0</v>
      </c>
      <c r="AI8" s="22">
        <f t="shared" si="20"/>
        <v>0</v>
      </c>
      <c r="AJ8" s="22">
        <f t="shared" si="21"/>
        <v>0</v>
      </c>
      <c r="AK8" s="22">
        <f t="shared" si="22"/>
        <v>411.19250214507287</v>
      </c>
      <c r="AL8" s="22">
        <f t="shared" si="23"/>
        <v>4964.819325457065</v>
      </c>
    </row>
    <row r="9" spans="1:38" ht="12.75">
      <c r="A9" t="s">
        <v>17</v>
      </c>
      <c r="B9" t="s">
        <v>47</v>
      </c>
      <c r="C9" s="2">
        <v>10</v>
      </c>
      <c r="D9">
        <v>30</v>
      </c>
      <c r="E9">
        <v>233</v>
      </c>
      <c r="F9">
        <v>24</v>
      </c>
      <c r="G9">
        <v>31</v>
      </c>
      <c r="H9">
        <v>714</v>
      </c>
      <c r="J9">
        <f t="shared" si="1"/>
        <v>1032</v>
      </c>
      <c r="K9" s="6">
        <f t="shared" si="0"/>
        <v>0.06811431588674015</v>
      </c>
      <c r="L9" s="18">
        <f t="shared" si="2"/>
        <v>170.28578971685036</v>
      </c>
      <c r="M9" s="18">
        <f t="shared" si="3"/>
        <v>1362.2863177348029</v>
      </c>
      <c r="N9" s="8">
        <v>27.38</v>
      </c>
      <c r="O9" s="22">
        <f t="shared" si="4"/>
        <v>37299.3993795789</v>
      </c>
      <c r="P9" s="6">
        <f t="shared" si="5"/>
        <v>0.0765</v>
      </c>
      <c r="Q9" s="6">
        <v>0.0138</v>
      </c>
      <c r="R9" s="6">
        <v>0.0019</v>
      </c>
      <c r="S9" s="6">
        <v>0.0325</v>
      </c>
      <c r="T9" s="6">
        <v>0.0803</v>
      </c>
      <c r="U9">
        <f t="shared" si="6"/>
        <v>287</v>
      </c>
      <c r="V9">
        <f t="shared" si="7"/>
        <v>31</v>
      </c>
      <c r="W9">
        <f t="shared" si="8"/>
        <v>714</v>
      </c>
      <c r="X9">
        <f t="shared" si="9"/>
        <v>0</v>
      </c>
      <c r="Y9" s="18">
        <f t="shared" si="10"/>
        <v>378.8528809979539</v>
      </c>
      <c r="Z9" s="18">
        <f t="shared" si="11"/>
        <v>40.92139132730513</v>
      </c>
      <c r="AA9" s="18">
        <f t="shared" si="12"/>
        <v>942.5120454095438</v>
      </c>
      <c r="AB9" s="18">
        <f t="shared" si="13"/>
        <v>0</v>
      </c>
      <c r="AC9" s="6">
        <f t="shared" si="14"/>
        <v>0.09029999999999999</v>
      </c>
      <c r="AD9" s="6">
        <f t="shared" si="15"/>
        <v>0.0784</v>
      </c>
      <c r="AE9" s="6">
        <f t="shared" si="16"/>
        <v>0.109</v>
      </c>
      <c r="AF9" s="6">
        <f t="shared" si="17"/>
        <v>0.1568</v>
      </c>
      <c r="AG9" s="22">
        <f t="shared" si="18"/>
        <v>936.681166919675</v>
      </c>
      <c r="AH9" s="22">
        <f t="shared" si="19"/>
        <v>2023.1888165797634</v>
      </c>
      <c r="AI9" s="22">
        <f t="shared" si="20"/>
        <v>2812.8517985611506</v>
      </c>
      <c r="AJ9" s="22">
        <f t="shared" si="21"/>
        <v>0</v>
      </c>
      <c r="AK9" s="22">
        <f t="shared" si="22"/>
        <v>5772.721782060589</v>
      </c>
      <c r="AL9" s="22">
        <f t="shared" si="23"/>
        <v>43072.12116163949</v>
      </c>
    </row>
    <row r="10" spans="1:38" ht="12.75">
      <c r="A10" t="s">
        <v>28</v>
      </c>
      <c r="B10" t="s">
        <v>47</v>
      </c>
      <c r="C10" s="2">
        <v>10</v>
      </c>
      <c r="D10">
        <v>6</v>
      </c>
      <c r="E10">
        <v>34</v>
      </c>
      <c r="F10">
        <v>6</v>
      </c>
      <c r="J10">
        <f t="shared" si="1"/>
        <v>46</v>
      </c>
      <c r="K10" s="6">
        <f t="shared" si="0"/>
        <v>0.0030361032275097355</v>
      </c>
      <c r="L10" s="18">
        <f t="shared" si="2"/>
        <v>7.590258068774339</v>
      </c>
      <c r="M10" s="18">
        <f t="shared" si="3"/>
        <v>60.72206455019471</v>
      </c>
      <c r="N10" s="8">
        <v>34.97</v>
      </c>
      <c r="O10" s="22">
        <f t="shared" si="4"/>
        <v>2123.450597320309</v>
      </c>
      <c r="P10" s="6">
        <f t="shared" si="5"/>
        <v>0.0765</v>
      </c>
      <c r="Q10" s="6">
        <v>0.0138</v>
      </c>
      <c r="R10" s="6">
        <v>0.0019</v>
      </c>
      <c r="S10" s="6">
        <v>0.0325</v>
      </c>
      <c r="T10" s="6">
        <v>0.0803</v>
      </c>
      <c r="U10">
        <f t="shared" si="6"/>
        <v>46</v>
      </c>
      <c r="V10">
        <f t="shared" si="7"/>
        <v>0</v>
      </c>
      <c r="W10">
        <f t="shared" si="8"/>
        <v>0</v>
      </c>
      <c r="X10">
        <f t="shared" si="9"/>
        <v>0</v>
      </c>
      <c r="Y10" s="18">
        <f t="shared" si="10"/>
        <v>60.72206455019471</v>
      </c>
      <c r="Z10" s="18">
        <f t="shared" si="11"/>
        <v>0</v>
      </c>
      <c r="AA10" s="18">
        <f t="shared" si="12"/>
        <v>0</v>
      </c>
      <c r="AB10" s="18">
        <f t="shared" si="13"/>
        <v>0</v>
      </c>
      <c r="AC10" s="6">
        <f t="shared" si="14"/>
        <v>0.09029999999999999</v>
      </c>
      <c r="AD10" s="6">
        <f t="shared" si="15"/>
        <v>0.0784</v>
      </c>
      <c r="AE10" s="6">
        <f t="shared" si="16"/>
        <v>0.109</v>
      </c>
      <c r="AF10" s="6">
        <f t="shared" si="17"/>
        <v>0.1568</v>
      </c>
      <c r="AG10" s="22">
        <f t="shared" si="18"/>
        <v>191.74758893802385</v>
      </c>
      <c r="AH10" s="22">
        <f t="shared" si="19"/>
        <v>0</v>
      </c>
      <c r="AI10" s="22">
        <f t="shared" si="20"/>
        <v>0</v>
      </c>
      <c r="AJ10" s="22">
        <f t="shared" si="21"/>
        <v>0</v>
      </c>
      <c r="AK10" s="22">
        <f t="shared" si="22"/>
        <v>191.74758893802385</v>
      </c>
      <c r="AL10" s="22">
        <f t="shared" si="23"/>
        <v>2315.198186258333</v>
      </c>
    </row>
    <row r="11" spans="1:38" ht="12.75">
      <c r="A11" t="s">
        <v>20</v>
      </c>
      <c r="B11" t="s">
        <v>47</v>
      </c>
      <c r="C11" s="2">
        <v>10</v>
      </c>
      <c r="D11">
        <v>9</v>
      </c>
      <c r="E11">
        <v>26</v>
      </c>
      <c r="F11">
        <v>4</v>
      </c>
      <c r="J11">
        <f t="shared" si="1"/>
        <v>39</v>
      </c>
      <c r="K11" s="6">
        <f t="shared" si="0"/>
        <v>0.002574087518975645</v>
      </c>
      <c r="L11" s="18">
        <f t="shared" si="2"/>
        <v>6.435218797439113</v>
      </c>
      <c r="M11" s="18">
        <f t="shared" si="3"/>
        <v>51.4817503795129</v>
      </c>
      <c r="N11" s="8">
        <v>36.14</v>
      </c>
      <c r="O11" s="22">
        <f t="shared" si="4"/>
        <v>1860.5504587155963</v>
      </c>
      <c r="P11" s="6">
        <f t="shared" si="5"/>
        <v>0.0765</v>
      </c>
      <c r="Q11" s="6">
        <v>0.0138</v>
      </c>
      <c r="R11" s="6">
        <v>0.0019</v>
      </c>
      <c r="S11" s="6">
        <v>0.0325</v>
      </c>
      <c r="T11" s="6">
        <v>0.0803</v>
      </c>
      <c r="U11">
        <f t="shared" si="6"/>
        <v>39</v>
      </c>
      <c r="V11">
        <f t="shared" si="7"/>
        <v>0</v>
      </c>
      <c r="W11">
        <f t="shared" si="8"/>
        <v>0</v>
      </c>
      <c r="X11">
        <f t="shared" si="9"/>
        <v>0</v>
      </c>
      <c r="Y11" s="18">
        <f t="shared" si="10"/>
        <v>51.4817503795129</v>
      </c>
      <c r="Z11" s="18">
        <f t="shared" si="11"/>
        <v>0</v>
      </c>
      <c r="AA11" s="18">
        <f t="shared" si="12"/>
        <v>0</v>
      </c>
      <c r="AB11" s="18">
        <f t="shared" si="13"/>
        <v>0</v>
      </c>
      <c r="AC11" s="6">
        <f t="shared" si="14"/>
        <v>0.09029999999999999</v>
      </c>
      <c r="AD11" s="6">
        <f t="shared" si="15"/>
        <v>0.0784</v>
      </c>
      <c r="AE11" s="6">
        <f t="shared" si="16"/>
        <v>0.109</v>
      </c>
      <c r="AF11" s="6">
        <f t="shared" si="17"/>
        <v>0.1568</v>
      </c>
      <c r="AG11" s="22">
        <f t="shared" si="18"/>
        <v>168.00770642201832</v>
      </c>
      <c r="AH11" s="22">
        <f t="shared" si="19"/>
        <v>0</v>
      </c>
      <c r="AI11" s="22">
        <f t="shared" si="20"/>
        <v>0</v>
      </c>
      <c r="AJ11" s="22">
        <f t="shared" si="21"/>
        <v>0</v>
      </c>
      <c r="AK11" s="22">
        <f t="shared" si="22"/>
        <v>168.00770642201832</v>
      </c>
      <c r="AL11" s="22">
        <f t="shared" si="23"/>
        <v>2028.5581651376147</v>
      </c>
    </row>
    <row r="12" spans="1:38" ht="12.75">
      <c r="A12" t="s">
        <v>21</v>
      </c>
      <c r="B12" t="s">
        <v>47</v>
      </c>
      <c r="C12" s="2">
        <v>10</v>
      </c>
      <c r="E12">
        <v>181</v>
      </c>
      <c r="F12">
        <v>17</v>
      </c>
      <c r="J12">
        <f t="shared" si="1"/>
        <v>198</v>
      </c>
      <c r="K12" s="6">
        <f t="shared" si="0"/>
        <v>0.013068444327107121</v>
      </c>
      <c r="L12" s="18">
        <f t="shared" si="2"/>
        <v>32.671110817767804</v>
      </c>
      <c r="M12" s="18">
        <f t="shared" si="3"/>
        <v>261.36888654214243</v>
      </c>
      <c r="N12" s="8">
        <v>21.1</v>
      </c>
      <c r="O12" s="22">
        <f t="shared" si="4"/>
        <v>5514.883506039206</v>
      </c>
      <c r="P12" s="6">
        <f t="shared" si="5"/>
        <v>0.0765</v>
      </c>
      <c r="Q12" s="6">
        <v>0.0138</v>
      </c>
      <c r="R12" s="6">
        <v>0.0019</v>
      </c>
      <c r="S12" s="6">
        <v>0.0325</v>
      </c>
      <c r="T12" s="6">
        <v>0.0803</v>
      </c>
      <c r="U12">
        <f t="shared" si="6"/>
        <v>198</v>
      </c>
      <c r="V12">
        <f t="shared" si="7"/>
        <v>0</v>
      </c>
      <c r="W12">
        <f t="shared" si="8"/>
        <v>0</v>
      </c>
      <c r="X12">
        <f t="shared" si="9"/>
        <v>0</v>
      </c>
      <c r="Y12" s="18">
        <f t="shared" si="10"/>
        <v>261.36888654214243</v>
      </c>
      <c r="Z12" s="18">
        <f t="shared" si="11"/>
        <v>0</v>
      </c>
      <c r="AA12" s="18">
        <f t="shared" si="12"/>
        <v>0</v>
      </c>
      <c r="AB12" s="18">
        <f t="shared" si="13"/>
        <v>0</v>
      </c>
      <c r="AC12" s="6">
        <f t="shared" si="14"/>
        <v>0.09029999999999999</v>
      </c>
      <c r="AD12" s="6">
        <f t="shared" si="15"/>
        <v>0.0784</v>
      </c>
      <c r="AE12" s="6">
        <f t="shared" si="16"/>
        <v>0.109</v>
      </c>
      <c r="AF12" s="6">
        <f t="shared" si="17"/>
        <v>0.1568</v>
      </c>
      <c r="AG12" s="22">
        <f t="shared" si="18"/>
        <v>497.99398059534025</v>
      </c>
      <c r="AH12" s="22">
        <f t="shared" si="19"/>
        <v>0</v>
      </c>
      <c r="AI12" s="22">
        <f t="shared" si="20"/>
        <v>0</v>
      </c>
      <c r="AJ12" s="22">
        <f t="shared" si="21"/>
        <v>0</v>
      </c>
      <c r="AK12" s="22">
        <f t="shared" si="22"/>
        <v>497.99398059534025</v>
      </c>
      <c r="AL12" s="22">
        <f t="shared" si="23"/>
        <v>6012.877486634546</v>
      </c>
    </row>
    <row r="13" spans="1:38" ht="12.75">
      <c r="A13" t="s">
        <v>52</v>
      </c>
      <c r="B13" t="s">
        <v>47</v>
      </c>
      <c r="C13" s="2">
        <v>10</v>
      </c>
      <c r="D13">
        <v>22</v>
      </c>
      <c r="E13">
        <v>476</v>
      </c>
      <c r="F13">
        <v>81</v>
      </c>
      <c r="J13">
        <f t="shared" si="1"/>
        <v>579</v>
      </c>
      <c r="K13" s="6">
        <f t="shared" si="0"/>
        <v>0.038215299320176886</v>
      </c>
      <c r="L13" s="18">
        <f t="shared" si="2"/>
        <v>95.53824830044222</v>
      </c>
      <c r="M13" s="18">
        <f t="shared" si="3"/>
        <v>764.3059864035378</v>
      </c>
      <c r="N13" s="8">
        <v>33.9</v>
      </c>
      <c r="O13" s="22">
        <f t="shared" si="4"/>
        <v>25909.97293907993</v>
      </c>
      <c r="P13" s="6">
        <f t="shared" si="5"/>
        <v>0.0765</v>
      </c>
      <c r="Q13" s="6">
        <v>0.0138</v>
      </c>
      <c r="R13" s="6">
        <v>0.0019</v>
      </c>
      <c r="S13" s="6">
        <v>0.0325</v>
      </c>
      <c r="T13" s="6">
        <v>0.0803</v>
      </c>
      <c r="U13">
        <f t="shared" si="6"/>
        <v>579</v>
      </c>
      <c r="V13">
        <f t="shared" si="7"/>
        <v>0</v>
      </c>
      <c r="W13">
        <f t="shared" si="8"/>
        <v>0</v>
      </c>
      <c r="X13">
        <f t="shared" si="9"/>
        <v>0</v>
      </c>
      <c r="Y13" s="18">
        <f t="shared" si="10"/>
        <v>764.3059864035378</v>
      </c>
      <c r="Z13" s="18">
        <f t="shared" si="11"/>
        <v>0</v>
      </c>
      <c r="AA13" s="18">
        <f t="shared" si="12"/>
        <v>0</v>
      </c>
      <c r="AB13" s="18">
        <f t="shared" si="13"/>
        <v>0</v>
      </c>
      <c r="AC13" s="6">
        <f t="shared" si="14"/>
        <v>0.09029999999999999</v>
      </c>
      <c r="AD13" s="6">
        <f t="shared" si="15"/>
        <v>0.0784</v>
      </c>
      <c r="AE13" s="6">
        <f t="shared" si="16"/>
        <v>0.109</v>
      </c>
      <c r="AF13" s="6">
        <f t="shared" si="17"/>
        <v>0.1568</v>
      </c>
      <c r="AG13" s="22">
        <f t="shared" si="18"/>
        <v>2339.6705563989176</v>
      </c>
      <c r="AH13" s="22">
        <f t="shared" si="19"/>
        <v>0</v>
      </c>
      <c r="AI13" s="22">
        <f t="shared" si="20"/>
        <v>0</v>
      </c>
      <c r="AJ13" s="22">
        <f t="shared" si="21"/>
        <v>0</v>
      </c>
      <c r="AK13" s="22">
        <f t="shared" si="22"/>
        <v>2339.6705563989176</v>
      </c>
      <c r="AL13" s="22">
        <f t="shared" si="23"/>
        <v>28249.643495478846</v>
      </c>
    </row>
    <row r="14" spans="1:38" ht="12.75">
      <c r="A14" t="s">
        <v>2</v>
      </c>
      <c r="B14" t="s">
        <v>47</v>
      </c>
      <c r="C14" s="2">
        <v>10</v>
      </c>
      <c r="D14">
        <v>53</v>
      </c>
      <c r="E14">
        <v>292</v>
      </c>
      <c r="F14">
        <v>27</v>
      </c>
      <c r="J14">
        <f t="shared" si="1"/>
        <v>372</v>
      </c>
      <c r="K14" s="6">
        <f t="shared" si="0"/>
        <v>0.024552834796383077</v>
      </c>
      <c r="L14" s="18">
        <f t="shared" si="2"/>
        <v>61.38208699095769</v>
      </c>
      <c r="M14" s="18">
        <f t="shared" si="3"/>
        <v>491.0566959276615</v>
      </c>
      <c r="N14" s="8">
        <v>28.4</v>
      </c>
      <c r="O14" s="22">
        <f t="shared" si="4"/>
        <v>13946.010164345586</v>
      </c>
      <c r="P14" s="6">
        <f t="shared" si="5"/>
        <v>0.0765</v>
      </c>
      <c r="Q14" s="6">
        <v>0.0138</v>
      </c>
      <c r="R14" s="6">
        <v>0.0019</v>
      </c>
      <c r="S14" s="6">
        <v>0.0325</v>
      </c>
      <c r="T14" s="6">
        <v>0.0803</v>
      </c>
      <c r="U14">
        <f t="shared" si="6"/>
        <v>372</v>
      </c>
      <c r="V14">
        <f t="shared" si="7"/>
        <v>0</v>
      </c>
      <c r="W14">
        <f t="shared" si="8"/>
        <v>0</v>
      </c>
      <c r="X14">
        <f t="shared" si="9"/>
        <v>0</v>
      </c>
      <c r="Y14" s="18">
        <f t="shared" si="10"/>
        <v>491.0566959276615</v>
      </c>
      <c r="Z14" s="18">
        <f t="shared" si="11"/>
        <v>0</v>
      </c>
      <c r="AA14" s="18">
        <f t="shared" si="12"/>
        <v>0</v>
      </c>
      <c r="AB14" s="18">
        <f t="shared" si="13"/>
        <v>0</v>
      </c>
      <c r="AC14" s="6">
        <f t="shared" si="14"/>
        <v>0.09029999999999999</v>
      </c>
      <c r="AD14" s="6">
        <f t="shared" si="15"/>
        <v>0.0784</v>
      </c>
      <c r="AE14" s="6">
        <f t="shared" si="16"/>
        <v>0.109</v>
      </c>
      <c r="AF14" s="6">
        <f t="shared" si="17"/>
        <v>0.1568</v>
      </c>
      <c r="AG14" s="22">
        <f t="shared" si="18"/>
        <v>1259.3247178404063</v>
      </c>
      <c r="AH14" s="22">
        <f t="shared" si="19"/>
        <v>0</v>
      </c>
      <c r="AI14" s="22">
        <f t="shared" si="20"/>
        <v>0</v>
      </c>
      <c r="AJ14" s="22">
        <f t="shared" si="21"/>
        <v>0</v>
      </c>
      <c r="AK14" s="22">
        <f t="shared" si="22"/>
        <v>1259.3247178404063</v>
      </c>
      <c r="AL14" s="22">
        <f t="shared" si="23"/>
        <v>15205.33488218599</v>
      </c>
    </row>
    <row r="15" spans="1:38" ht="12.75">
      <c r="A15" t="s">
        <v>3</v>
      </c>
      <c r="B15" t="s">
        <v>47</v>
      </c>
      <c r="C15" s="2">
        <v>10</v>
      </c>
      <c r="D15">
        <v>35</v>
      </c>
      <c r="E15">
        <v>193</v>
      </c>
      <c r="F15">
        <v>14</v>
      </c>
      <c r="J15">
        <f t="shared" si="1"/>
        <v>242</v>
      </c>
      <c r="K15" s="6">
        <f t="shared" si="0"/>
        <v>0.01597254306646426</v>
      </c>
      <c r="L15" s="18">
        <f t="shared" si="2"/>
        <v>39.93135766616065</v>
      </c>
      <c r="M15" s="18">
        <f t="shared" si="3"/>
        <v>319.4508613292852</v>
      </c>
      <c r="N15" s="8">
        <v>27.2</v>
      </c>
      <c r="O15" s="22">
        <f t="shared" si="4"/>
        <v>8689.063428156558</v>
      </c>
      <c r="P15" s="6">
        <f t="shared" si="5"/>
        <v>0.0765</v>
      </c>
      <c r="Q15" s="6">
        <v>0.0138</v>
      </c>
      <c r="R15" s="6">
        <v>0.0019</v>
      </c>
      <c r="S15" s="6">
        <v>0.0325</v>
      </c>
      <c r="T15" s="6">
        <v>0.0803</v>
      </c>
      <c r="U15">
        <f t="shared" si="6"/>
        <v>242</v>
      </c>
      <c r="V15">
        <f t="shared" si="7"/>
        <v>0</v>
      </c>
      <c r="W15">
        <f t="shared" si="8"/>
        <v>0</v>
      </c>
      <c r="X15">
        <f t="shared" si="9"/>
        <v>0</v>
      </c>
      <c r="Y15" s="18">
        <f t="shared" si="10"/>
        <v>319.4508613292852</v>
      </c>
      <c r="Z15" s="18">
        <f t="shared" si="11"/>
        <v>0</v>
      </c>
      <c r="AA15" s="18">
        <f t="shared" si="12"/>
        <v>0</v>
      </c>
      <c r="AB15" s="18">
        <f t="shared" si="13"/>
        <v>0</v>
      </c>
      <c r="AC15" s="6">
        <f t="shared" si="14"/>
        <v>0.09029999999999999</v>
      </c>
      <c r="AD15" s="6">
        <f t="shared" si="15"/>
        <v>0.0784</v>
      </c>
      <c r="AE15" s="6">
        <f t="shared" si="16"/>
        <v>0.109</v>
      </c>
      <c r="AF15" s="6">
        <f t="shared" si="17"/>
        <v>0.1568</v>
      </c>
      <c r="AG15" s="22">
        <f t="shared" si="18"/>
        <v>784.622427562537</v>
      </c>
      <c r="AH15" s="22">
        <f t="shared" si="19"/>
        <v>0</v>
      </c>
      <c r="AI15" s="22">
        <f t="shared" si="20"/>
        <v>0</v>
      </c>
      <c r="AJ15" s="22">
        <f t="shared" si="21"/>
        <v>0</v>
      </c>
      <c r="AK15" s="22">
        <f t="shared" si="22"/>
        <v>784.622427562537</v>
      </c>
      <c r="AL15" s="22">
        <f t="shared" si="23"/>
        <v>9473.685855719095</v>
      </c>
    </row>
    <row r="16" spans="1:38" ht="12.75">
      <c r="A16" t="s">
        <v>4</v>
      </c>
      <c r="B16" t="s">
        <v>47</v>
      </c>
      <c r="C16" s="2">
        <v>10</v>
      </c>
      <c r="D16">
        <v>11</v>
      </c>
      <c r="E16">
        <v>198</v>
      </c>
      <c r="F16">
        <v>21</v>
      </c>
      <c r="J16">
        <f t="shared" si="1"/>
        <v>230</v>
      </c>
      <c r="K16" s="6">
        <f t="shared" si="0"/>
        <v>0.015180516137548677</v>
      </c>
      <c r="L16" s="18">
        <f t="shared" si="2"/>
        <v>37.95129034387169</v>
      </c>
      <c r="M16" s="18">
        <f t="shared" si="3"/>
        <v>303.6103227509735</v>
      </c>
      <c r="N16" s="8">
        <v>20.69</v>
      </c>
      <c r="O16" s="22">
        <f t="shared" si="4"/>
        <v>6281.697577717642</v>
      </c>
      <c r="P16" s="6">
        <f t="shared" si="5"/>
        <v>0.0765</v>
      </c>
      <c r="Q16" s="6">
        <v>0.0138</v>
      </c>
      <c r="R16" s="6">
        <v>0.0019</v>
      </c>
      <c r="S16" s="6">
        <v>0.0325</v>
      </c>
      <c r="T16" s="6">
        <v>0.0803</v>
      </c>
      <c r="U16">
        <f t="shared" si="6"/>
        <v>230</v>
      </c>
      <c r="V16">
        <f t="shared" si="7"/>
        <v>0</v>
      </c>
      <c r="W16">
        <f t="shared" si="8"/>
        <v>0</v>
      </c>
      <c r="X16">
        <f t="shared" si="9"/>
        <v>0</v>
      </c>
      <c r="Y16" s="18">
        <f t="shared" si="10"/>
        <v>303.6103227509735</v>
      </c>
      <c r="Z16" s="18">
        <f t="shared" si="11"/>
        <v>0</v>
      </c>
      <c r="AA16" s="18">
        <f t="shared" si="12"/>
        <v>0</v>
      </c>
      <c r="AB16" s="18">
        <f t="shared" si="13"/>
        <v>0</v>
      </c>
      <c r="AC16" s="6">
        <f t="shared" si="14"/>
        <v>0.09029999999999999</v>
      </c>
      <c r="AD16" s="6">
        <f t="shared" si="15"/>
        <v>0.0784</v>
      </c>
      <c r="AE16" s="6">
        <f t="shared" si="16"/>
        <v>0.109</v>
      </c>
      <c r="AF16" s="6">
        <f t="shared" si="17"/>
        <v>0.1568</v>
      </c>
      <c r="AG16" s="22">
        <f t="shared" si="18"/>
        <v>567.2372912679031</v>
      </c>
      <c r="AH16" s="22">
        <f t="shared" si="19"/>
        <v>0</v>
      </c>
      <c r="AI16" s="22">
        <f t="shared" si="20"/>
        <v>0</v>
      </c>
      <c r="AJ16" s="22">
        <f t="shared" si="21"/>
        <v>0</v>
      </c>
      <c r="AK16" s="22">
        <f t="shared" si="22"/>
        <v>567.2372912679031</v>
      </c>
      <c r="AL16" s="22">
        <f t="shared" si="23"/>
        <v>6848.934868985545</v>
      </c>
    </row>
    <row r="17" spans="1:38" ht="12.75">
      <c r="A17" t="s">
        <v>5</v>
      </c>
      <c r="B17" t="s">
        <v>47</v>
      </c>
      <c r="C17" s="2">
        <v>10</v>
      </c>
      <c r="E17">
        <v>2</v>
      </c>
      <c r="J17">
        <f t="shared" si="1"/>
        <v>2</v>
      </c>
      <c r="K17" s="6">
        <f t="shared" si="0"/>
        <v>0.0001320044881525972</v>
      </c>
      <c r="L17" s="18">
        <f t="shared" si="2"/>
        <v>0.330011220381493</v>
      </c>
      <c r="M17" s="18">
        <f t="shared" si="3"/>
        <v>2.640089763051944</v>
      </c>
      <c r="N17" s="8">
        <v>29.74</v>
      </c>
      <c r="O17" s="22">
        <f t="shared" si="4"/>
        <v>78.5162695531648</v>
      </c>
      <c r="P17" s="6">
        <f t="shared" si="5"/>
        <v>0.0765</v>
      </c>
      <c r="Q17" s="6">
        <v>0.0138</v>
      </c>
      <c r="R17" s="6">
        <v>0.0019</v>
      </c>
      <c r="S17" s="6">
        <v>0.0325</v>
      </c>
      <c r="T17" s="6">
        <v>0.0803</v>
      </c>
      <c r="U17">
        <f t="shared" si="6"/>
        <v>2</v>
      </c>
      <c r="V17">
        <f t="shared" si="7"/>
        <v>0</v>
      </c>
      <c r="W17">
        <f t="shared" si="8"/>
        <v>0</v>
      </c>
      <c r="X17">
        <f t="shared" si="9"/>
        <v>0</v>
      </c>
      <c r="Y17" s="18">
        <f t="shared" si="10"/>
        <v>2.640089763051944</v>
      </c>
      <c r="Z17" s="18">
        <f t="shared" si="11"/>
        <v>0</v>
      </c>
      <c r="AA17" s="18">
        <f t="shared" si="12"/>
        <v>0</v>
      </c>
      <c r="AB17" s="18">
        <f t="shared" si="13"/>
        <v>0</v>
      </c>
      <c r="AC17" s="6">
        <f t="shared" si="14"/>
        <v>0.09029999999999999</v>
      </c>
      <c r="AD17" s="6">
        <f t="shared" si="15"/>
        <v>0.0784</v>
      </c>
      <c r="AE17" s="6">
        <f t="shared" si="16"/>
        <v>0.109</v>
      </c>
      <c r="AF17" s="6">
        <f t="shared" si="17"/>
        <v>0.1568</v>
      </c>
      <c r="AG17" s="22">
        <f t="shared" si="18"/>
        <v>7.0900191406507815</v>
      </c>
      <c r="AH17" s="22">
        <f t="shared" si="19"/>
        <v>0</v>
      </c>
      <c r="AI17" s="22">
        <f t="shared" si="20"/>
        <v>0</v>
      </c>
      <c r="AJ17" s="22">
        <f t="shared" si="21"/>
        <v>0</v>
      </c>
      <c r="AK17" s="22">
        <f t="shared" si="22"/>
        <v>7.0900191406507815</v>
      </c>
      <c r="AL17" s="22">
        <f t="shared" si="23"/>
        <v>85.60628869381559</v>
      </c>
    </row>
    <row r="18" spans="1:38" ht="12.75">
      <c r="A18" t="s">
        <v>15</v>
      </c>
      <c r="B18" t="s">
        <v>47</v>
      </c>
      <c r="C18" s="2">
        <v>10</v>
      </c>
      <c r="D18">
        <v>33</v>
      </c>
      <c r="E18">
        <v>174</v>
      </c>
      <c r="F18">
        <v>25</v>
      </c>
      <c r="J18">
        <f t="shared" si="1"/>
        <v>232</v>
      </c>
      <c r="K18" s="6">
        <f t="shared" si="0"/>
        <v>0.015312520625701273</v>
      </c>
      <c r="L18" s="18">
        <f t="shared" si="2"/>
        <v>38.281301564253184</v>
      </c>
      <c r="M18" s="18">
        <f t="shared" si="3"/>
        <v>306.25041251402547</v>
      </c>
      <c r="N18" s="8">
        <v>24.31</v>
      </c>
      <c r="O18" s="22">
        <f t="shared" si="4"/>
        <v>7444.947528215959</v>
      </c>
      <c r="P18" s="6">
        <f t="shared" si="5"/>
        <v>0.0765</v>
      </c>
      <c r="Q18" s="6">
        <v>0.0138</v>
      </c>
      <c r="R18" s="6">
        <v>0.0019</v>
      </c>
      <c r="S18" s="6">
        <v>0.0325</v>
      </c>
      <c r="T18" s="6">
        <v>0.0803</v>
      </c>
      <c r="U18">
        <f t="shared" si="6"/>
        <v>232</v>
      </c>
      <c r="V18">
        <f t="shared" si="7"/>
        <v>0</v>
      </c>
      <c r="W18">
        <f t="shared" si="8"/>
        <v>0</v>
      </c>
      <c r="X18">
        <f t="shared" si="9"/>
        <v>0</v>
      </c>
      <c r="Y18" s="18">
        <f t="shared" si="10"/>
        <v>306.25041251402547</v>
      </c>
      <c r="Z18" s="18">
        <f t="shared" si="11"/>
        <v>0</v>
      </c>
      <c r="AA18" s="18">
        <f t="shared" si="12"/>
        <v>0</v>
      </c>
      <c r="AB18" s="18">
        <f t="shared" si="13"/>
        <v>0</v>
      </c>
      <c r="AC18" s="6">
        <f t="shared" si="14"/>
        <v>0.09029999999999999</v>
      </c>
      <c r="AD18" s="6">
        <f t="shared" si="15"/>
        <v>0.0784</v>
      </c>
      <c r="AE18" s="6">
        <f t="shared" si="16"/>
        <v>0.109</v>
      </c>
      <c r="AF18" s="6">
        <f t="shared" si="17"/>
        <v>0.1568</v>
      </c>
      <c r="AG18" s="22">
        <f t="shared" si="18"/>
        <v>672.2787617979011</v>
      </c>
      <c r="AH18" s="22">
        <f t="shared" si="19"/>
        <v>0</v>
      </c>
      <c r="AI18" s="22">
        <f t="shared" si="20"/>
        <v>0</v>
      </c>
      <c r="AJ18" s="22">
        <f t="shared" si="21"/>
        <v>0</v>
      </c>
      <c r="AK18" s="22">
        <f t="shared" si="22"/>
        <v>672.2787617979011</v>
      </c>
      <c r="AL18" s="22">
        <f t="shared" si="23"/>
        <v>8117.22629001386</v>
      </c>
    </row>
    <row r="19" spans="1:38" ht="13.5" thickBot="1">
      <c r="A19" s="3" t="s">
        <v>22</v>
      </c>
      <c r="B19" s="3" t="s">
        <v>47</v>
      </c>
      <c r="C19" s="5">
        <v>10</v>
      </c>
      <c r="D19" s="3">
        <v>72</v>
      </c>
      <c r="E19" s="3">
        <v>870</v>
      </c>
      <c r="F19" s="3">
        <v>49</v>
      </c>
      <c r="G19" s="3"/>
      <c r="H19" s="3"/>
      <c r="I19" s="3">
        <v>3</v>
      </c>
      <c r="J19" s="3">
        <f t="shared" si="1"/>
        <v>994</v>
      </c>
      <c r="K19" s="7">
        <f t="shared" si="0"/>
        <v>0.0656062306118408</v>
      </c>
      <c r="L19" s="21">
        <f t="shared" si="2"/>
        <v>164.01557652960201</v>
      </c>
      <c r="M19" s="21">
        <f>L19*8</f>
        <v>1312.1246122368161</v>
      </c>
      <c r="N19" s="9">
        <v>25.53</v>
      </c>
      <c r="O19" s="25">
        <f t="shared" si="4"/>
        <v>33498.54135040592</v>
      </c>
      <c r="P19" s="7">
        <f t="shared" si="5"/>
        <v>0.0765</v>
      </c>
      <c r="Q19" s="7">
        <v>0.0138</v>
      </c>
      <c r="R19" s="7">
        <v>0.0019</v>
      </c>
      <c r="S19" s="7">
        <v>0.0325</v>
      </c>
      <c r="T19" s="7">
        <v>0.0803</v>
      </c>
      <c r="U19" s="3">
        <f t="shared" si="6"/>
        <v>991</v>
      </c>
      <c r="V19" s="3">
        <f t="shared" si="7"/>
        <v>0</v>
      </c>
      <c r="W19" s="3">
        <f t="shared" si="8"/>
        <v>0</v>
      </c>
      <c r="X19" s="3">
        <f t="shared" si="9"/>
        <v>3</v>
      </c>
      <c r="Y19" s="21">
        <f t="shared" si="10"/>
        <v>1308.1644775922382</v>
      </c>
      <c r="Z19" s="21">
        <f t="shared" si="11"/>
        <v>0</v>
      </c>
      <c r="AA19" s="21">
        <f t="shared" si="12"/>
        <v>0</v>
      </c>
      <c r="AB19" s="21">
        <f t="shared" si="13"/>
        <v>3.9601346445779155</v>
      </c>
      <c r="AC19" s="7">
        <f t="shared" si="14"/>
        <v>0.09029999999999999</v>
      </c>
      <c r="AD19" s="7">
        <f t="shared" si="15"/>
        <v>0.0784</v>
      </c>
      <c r="AE19" s="7">
        <f t="shared" si="16"/>
        <v>0.109</v>
      </c>
      <c r="AF19" s="7">
        <f t="shared" si="17"/>
        <v>0.1568</v>
      </c>
      <c r="AG19" s="25">
        <f t="shared" si="18"/>
        <v>3015.7887518975645</v>
      </c>
      <c r="AH19" s="25">
        <f t="shared" si="19"/>
        <v>0</v>
      </c>
      <c r="AI19" s="25">
        <f t="shared" si="20"/>
        <v>0</v>
      </c>
      <c r="AJ19" s="25">
        <f t="shared" si="21"/>
        <v>15.852830836248431</v>
      </c>
      <c r="AK19" s="25">
        <f t="shared" si="22"/>
        <v>3031.641582733813</v>
      </c>
      <c r="AL19" s="25">
        <f>AK19+O19</f>
        <v>36530.18293313973</v>
      </c>
    </row>
    <row r="20" spans="1:38" ht="12.75">
      <c r="A20" t="s">
        <v>64</v>
      </c>
      <c r="C20" s="2"/>
      <c r="D20">
        <f aca="true" t="shared" si="24" ref="D20:M20">SUM(D6:D19)</f>
        <v>299</v>
      </c>
      <c r="E20">
        <f t="shared" si="24"/>
        <v>2865</v>
      </c>
      <c r="F20">
        <f t="shared" si="24"/>
        <v>305</v>
      </c>
      <c r="G20">
        <f t="shared" si="24"/>
        <v>31</v>
      </c>
      <c r="H20">
        <f t="shared" si="24"/>
        <v>714</v>
      </c>
      <c r="I20">
        <f t="shared" si="24"/>
        <v>3</v>
      </c>
      <c r="J20">
        <f t="shared" si="24"/>
        <v>4217</v>
      </c>
      <c r="K20" s="6">
        <f t="shared" si="24"/>
        <v>0.2783314632697511</v>
      </c>
      <c r="L20" s="18">
        <f t="shared" si="24"/>
        <v>695.828658174378</v>
      </c>
      <c r="M20" s="18">
        <f t="shared" si="24"/>
        <v>5566.629265395024</v>
      </c>
      <c r="O20" s="22">
        <f>SUM(O6:O19)</f>
        <v>154693.2611708798</v>
      </c>
      <c r="U20">
        <f aca="true" t="shared" si="25" ref="U20:AB20">SUM(U6:U19)</f>
        <v>3469</v>
      </c>
      <c r="V20">
        <f t="shared" si="25"/>
        <v>31</v>
      </c>
      <c r="W20">
        <f t="shared" si="25"/>
        <v>714</v>
      </c>
      <c r="X20">
        <f t="shared" si="25"/>
        <v>3</v>
      </c>
      <c r="Y20" s="18">
        <f>SUM(Y6:Y19)</f>
        <v>4579.235694013596</v>
      </c>
      <c r="Z20" s="18">
        <f t="shared" si="25"/>
        <v>40.92139132730513</v>
      </c>
      <c r="AA20" s="18">
        <f t="shared" si="25"/>
        <v>942.5120454095438</v>
      </c>
      <c r="AB20" s="18">
        <f t="shared" si="25"/>
        <v>3.9601346445779155</v>
      </c>
      <c r="AG20" s="22">
        <f aca="true" t="shared" si="26" ref="AG20:AL20">SUM(AG6:AG19)</f>
        <v>11528.217354630056</v>
      </c>
      <c r="AH20" s="22">
        <f t="shared" si="26"/>
        <v>2023.1888165797634</v>
      </c>
      <c r="AI20" s="22">
        <f t="shared" si="26"/>
        <v>2812.8517985611506</v>
      </c>
      <c r="AJ20" s="22">
        <f t="shared" si="26"/>
        <v>15.852830836248431</v>
      </c>
      <c r="AK20" s="22">
        <f t="shared" si="26"/>
        <v>16380.11080060722</v>
      </c>
      <c r="AL20" s="22">
        <f t="shared" si="26"/>
        <v>171073.37197148704</v>
      </c>
    </row>
    <row r="21" ht="12.75">
      <c r="C21" s="2"/>
    </row>
    <row r="22" spans="1:38" ht="12.75">
      <c r="A22" t="s">
        <v>16</v>
      </c>
      <c r="B22" t="s">
        <v>16</v>
      </c>
      <c r="C22" s="1">
        <v>1030</v>
      </c>
      <c r="D22">
        <v>78</v>
      </c>
      <c r="E22">
        <v>514</v>
      </c>
      <c r="F22">
        <v>42</v>
      </c>
      <c r="J22">
        <f t="shared" si="1"/>
        <v>634</v>
      </c>
      <c r="K22" s="6">
        <f aca="true" t="shared" si="27" ref="K22:K45">J22/J$48</f>
        <v>0.041845422744373306</v>
      </c>
      <c r="L22" s="18">
        <f t="shared" si="2"/>
        <v>104.61355686093327</v>
      </c>
      <c r="M22" s="18">
        <f>L22*8</f>
        <v>836.9084548874662</v>
      </c>
      <c r="N22" s="8">
        <v>28.26</v>
      </c>
      <c r="O22" s="22">
        <f t="shared" si="4"/>
        <v>23651.032935119794</v>
      </c>
      <c r="P22" s="6">
        <f t="shared" si="5"/>
        <v>0.0765</v>
      </c>
      <c r="Q22" s="6">
        <v>0.0138</v>
      </c>
      <c r="R22" s="6">
        <v>0.0019</v>
      </c>
      <c r="S22" s="6">
        <v>0.0325</v>
      </c>
      <c r="T22" s="6">
        <v>0.0803</v>
      </c>
      <c r="U22">
        <f t="shared" si="6"/>
        <v>634</v>
      </c>
      <c r="V22">
        <f t="shared" si="7"/>
        <v>0</v>
      </c>
      <c r="W22">
        <f t="shared" si="8"/>
        <v>0</v>
      </c>
      <c r="X22">
        <f t="shared" si="9"/>
        <v>0</v>
      </c>
      <c r="Y22" s="18">
        <f t="shared" si="10"/>
        <v>836.9084548874662</v>
      </c>
      <c r="Z22" s="18">
        <f t="shared" si="11"/>
        <v>0</v>
      </c>
      <c r="AA22" s="18">
        <f t="shared" si="12"/>
        <v>0</v>
      </c>
      <c r="AB22" s="18">
        <f t="shared" si="13"/>
        <v>0</v>
      </c>
      <c r="AC22" s="6">
        <f t="shared" si="14"/>
        <v>0.09029999999999999</v>
      </c>
      <c r="AD22" s="6">
        <f t="shared" si="15"/>
        <v>0.0784</v>
      </c>
      <c r="AE22" s="6">
        <f t="shared" si="16"/>
        <v>0.109</v>
      </c>
      <c r="AF22" s="6">
        <f t="shared" si="17"/>
        <v>0.1568</v>
      </c>
      <c r="AG22" s="22">
        <f t="shared" si="18"/>
        <v>2135.6882740413175</v>
      </c>
      <c r="AH22" s="22">
        <f t="shared" si="19"/>
        <v>0</v>
      </c>
      <c r="AI22" s="22">
        <f t="shared" si="20"/>
        <v>0</v>
      </c>
      <c r="AJ22" s="22">
        <f t="shared" si="21"/>
        <v>0</v>
      </c>
      <c r="AK22" s="22">
        <f aca="true" t="shared" si="28" ref="AK22:AK45">SUM(AG22:AJ22)</f>
        <v>2135.6882740413175</v>
      </c>
      <c r="AL22" s="22">
        <f aca="true" t="shared" si="29" ref="AL22:AL44">O22+AK22</f>
        <v>25786.72120916111</v>
      </c>
    </row>
    <row r="23" spans="1:38" ht="12.75">
      <c r="A23" t="s">
        <v>9</v>
      </c>
      <c r="B23" t="s">
        <v>53</v>
      </c>
      <c r="C23" s="2">
        <v>1050</v>
      </c>
      <c r="D23">
        <v>1</v>
      </c>
      <c r="E23">
        <v>4</v>
      </c>
      <c r="F23">
        <v>6</v>
      </c>
      <c r="J23">
        <f t="shared" si="1"/>
        <v>11</v>
      </c>
      <c r="K23" s="6">
        <f t="shared" si="27"/>
        <v>0.0007260246848392845</v>
      </c>
      <c r="L23" s="18">
        <f t="shared" si="2"/>
        <v>1.815061712098211</v>
      </c>
      <c r="M23" s="18">
        <f aca="true" t="shared" si="30" ref="M23:M45">L23*8</f>
        <v>14.520493696785689</v>
      </c>
      <c r="N23" s="8">
        <v>27.62</v>
      </c>
      <c r="O23" s="22">
        <f t="shared" si="4"/>
        <v>401.05603590522077</v>
      </c>
      <c r="P23" s="6">
        <f t="shared" si="5"/>
        <v>0.0765</v>
      </c>
      <c r="Q23" s="6">
        <v>0.0138</v>
      </c>
      <c r="R23" s="6">
        <v>0.0019</v>
      </c>
      <c r="S23" s="6">
        <v>0.0325</v>
      </c>
      <c r="T23" s="6">
        <v>0.0803</v>
      </c>
      <c r="U23">
        <f t="shared" si="6"/>
        <v>11</v>
      </c>
      <c r="V23">
        <f t="shared" si="7"/>
        <v>0</v>
      </c>
      <c r="W23">
        <f t="shared" si="8"/>
        <v>0</v>
      </c>
      <c r="X23">
        <f t="shared" si="9"/>
        <v>0</v>
      </c>
      <c r="Y23" s="18">
        <f t="shared" si="10"/>
        <v>14.520493696785689</v>
      </c>
      <c r="Z23" s="18">
        <f t="shared" si="11"/>
        <v>0</v>
      </c>
      <c r="AA23" s="18">
        <f t="shared" si="12"/>
        <v>0</v>
      </c>
      <c r="AB23" s="18">
        <f t="shared" si="13"/>
        <v>0</v>
      </c>
      <c r="AC23" s="6">
        <f t="shared" si="14"/>
        <v>0.09029999999999999</v>
      </c>
      <c r="AD23" s="6">
        <f t="shared" si="15"/>
        <v>0.0784</v>
      </c>
      <c r="AE23" s="6">
        <f t="shared" si="16"/>
        <v>0.109</v>
      </c>
      <c r="AF23" s="6">
        <f t="shared" si="17"/>
        <v>0.1568</v>
      </c>
      <c r="AG23" s="22">
        <f t="shared" si="18"/>
        <v>36.21536004224143</v>
      </c>
      <c r="AH23" s="22">
        <f t="shared" si="19"/>
        <v>0</v>
      </c>
      <c r="AI23" s="22">
        <f t="shared" si="20"/>
        <v>0</v>
      </c>
      <c r="AJ23" s="22">
        <f t="shared" si="21"/>
        <v>0</v>
      </c>
      <c r="AK23" s="22">
        <f t="shared" si="28"/>
        <v>36.21536004224143</v>
      </c>
      <c r="AL23" s="22">
        <f t="shared" si="29"/>
        <v>437.2713959474622</v>
      </c>
    </row>
    <row r="24" spans="1:38" ht="12.75">
      <c r="A24" t="s">
        <v>10</v>
      </c>
      <c r="B24" t="s">
        <v>50</v>
      </c>
      <c r="C24" s="1">
        <v>1210</v>
      </c>
      <c r="D24">
        <v>50</v>
      </c>
      <c r="E24">
        <v>214</v>
      </c>
      <c r="F24">
        <v>44</v>
      </c>
      <c r="J24">
        <f t="shared" si="1"/>
        <v>308</v>
      </c>
      <c r="K24" s="6">
        <f t="shared" si="27"/>
        <v>0.020328691175499968</v>
      </c>
      <c r="L24" s="18">
        <f t="shared" si="2"/>
        <v>50.82172793874992</v>
      </c>
      <c r="M24" s="18">
        <f t="shared" si="30"/>
        <v>406.5738235099994</v>
      </c>
      <c r="N24" s="8">
        <v>31.88</v>
      </c>
      <c r="O24" s="22">
        <f t="shared" si="4"/>
        <v>12961.57349349878</v>
      </c>
      <c r="P24" s="6">
        <f t="shared" si="5"/>
        <v>0.0765</v>
      </c>
      <c r="Q24" s="6">
        <v>0.0138</v>
      </c>
      <c r="R24" s="6">
        <v>0.0019</v>
      </c>
      <c r="S24" s="6">
        <v>0.0325</v>
      </c>
      <c r="T24" s="6">
        <v>0.0803</v>
      </c>
      <c r="U24">
        <f t="shared" si="6"/>
        <v>308</v>
      </c>
      <c r="V24">
        <f t="shared" si="7"/>
        <v>0</v>
      </c>
      <c r="W24">
        <f t="shared" si="8"/>
        <v>0</v>
      </c>
      <c r="X24">
        <f t="shared" si="9"/>
        <v>0</v>
      </c>
      <c r="Y24" s="18">
        <f t="shared" si="10"/>
        <v>406.5738235099994</v>
      </c>
      <c r="Z24" s="18">
        <f t="shared" si="11"/>
        <v>0</v>
      </c>
      <c r="AA24" s="18">
        <f t="shared" si="12"/>
        <v>0</v>
      </c>
      <c r="AB24" s="18">
        <f t="shared" si="13"/>
        <v>0</v>
      </c>
      <c r="AC24" s="6">
        <f t="shared" si="14"/>
        <v>0.09029999999999999</v>
      </c>
      <c r="AD24" s="6">
        <f t="shared" si="15"/>
        <v>0.0784</v>
      </c>
      <c r="AE24" s="6">
        <f t="shared" si="16"/>
        <v>0.109</v>
      </c>
      <c r="AF24" s="6">
        <f t="shared" si="17"/>
        <v>0.1568</v>
      </c>
      <c r="AG24" s="22">
        <f t="shared" si="18"/>
        <v>1170.4300864629397</v>
      </c>
      <c r="AH24" s="22">
        <f t="shared" si="19"/>
        <v>0</v>
      </c>
      <c r="AI24" s="22">
        <f t="shared" si="20"/>
        <v>0</v>
      </c>
      <c r="AJ24" s="22">
        <f t="shared" si="21"/>
        <v>0</v>
      </c>
      <c r="AK24" s="22">
        <f t="shared" si="28"/>
        <v>1170.4300864629397</v>
      </c>
      <c r="AL24" s="22">
        <f t="shared" si="29"/>
        <v>14132.00357996172</v>
      </c>
    </row>
    <row r="25" spans="1:38" ht="12.75">
      <c r="A25" t="s">
        <v>19</v>
      </c>
      <c r="B25" t="s">
        <v>54</v>
      </c>
      <c r="C25" s="1">
        <v>1210</v>
      </c>
      <c r="D25">
        <v>5</v>
      </c>
      <c r="E25">
        <v>105</v>
      </c>
      <c r="F25">
        <v>159</v>
      </c>
      <c r="I25">
        <v>1</v>
      </c>
      <c r="J25">
        <f t="shared" si="1"/>
        <v>270</v>
      </c>
      <c r="K25" s="6">
        <f t="shared" si="27"/>
        <v>0.01782060590060062</v>
      </c>
      <c r="L25" s="18">
        <f t="shared" si="2"/>
        <v>44.55151475150156</v>
      </c>
      <c r="M25" s="18">
        <f t="shared" si="30"/>
        <v>356.41211801201246</v>
      </c>
      <c r="N25" s="8">
        <v>27.62</v>
      </c>
      <c r="O25" s="22">
        <f t="shared" si="4"/>
        <v>9844.102699491785</v>
      </c>
      <c r="P25" s="6">
        <f t="shared" si="5"/>
        <v>0.0765</v>
      </c>
      <c r="Q25" s="6">
        <v>0.0138</v>
      </c>
      <c r="R25" s="6">
        <v>0.0019</v>
      </c>
      <c r="S25" s="6">
        <v>0.0325</v>
      </c>
      <c r="T25" s="6">
        <v>0.0803</v>
      </c>
      <c r="U25">
        <f t="shared" si="6"/>
        <v>269</v>
      </c>
      <c r="V25">
        <f t="shared" si="7"/>
        <v>0</v>
      </c>
      <c r="W25">
        <f t="shared" si="8"/>
        <v>0</v>
      </c>
      <c r="X25">
        <f t="shared" si="9"/>
        <v>1</v>
      </c>
      <c r="Y25" s="18">
        <f t="shared" si="10"/>
        <v>355.0920731304865</v>
      </c>
      <c r="Z25" s="18">
        <f t="shared" si="11"/>
        <v>0</v>
      </c>
      <c r="AA25" s="18">
        <f t="shared" si="12"/>
        <v>0</v>
      </c>
      <c r="AB25" s="18">
        <f t="shared" si="13"/>
        <v>1.3200448815259722</v>
      </c>
      <c r="AC25" s="6">
        <f t="shared" si="14"/>
        <v>0.09029999999999999</v>
      </c>
      <c r="AD25" s="6">
        <f t="shared" si="15"/>
        <v>0.0784</v>
      </c>
      <c r="AE25" s="6">
        <f t="shared" si="16"/>
        <v>0.109</v>
      </c>
      <c r="AF25" s="6">
        <f t="shared" si="17"/>
        <v>0.1568</v>
      </c>
      <c r="AG25" s="22">
        <f t="shared" si="18"/>
        <v>885.6301683057225</v>
      </c>
      <c r="AH25" s="22">
        <f t="shared" si="19"/>
        <v>0</v>
      </c>
      <c r="AI25" s="22">
        <f t="shared" si="20"/>
        <v>0</v>
      </c>
      <c r="AJ25" s="22">
        <f t="shared" si="21"/>
        <v>5.7168714936307845</v>
      </c>
      <c r="AK25" s="22">
        <f t="shared" si="28"/>
        <v>891.3470397993533</v>
      </c>
      <c r="AL25" s="22">
        <f t="shared" si="29"/>
        <v>10735.449739291138</v>
      </c>
    </row>
    <row r="26" spans="1:38" ht="12.75">
      <c r="A26" t="s">
        <v>37</v>
      </c>
      <c r="B26" t="s">
        <v>59</v>
      </c>
      <c r="C26" s="1">
        <v>1311</v>
      </c>
      <c r="E26">
        <v>9</v>
      </c>
      <c r="F26">
        <v>3</v>
      </c>
      <c r="J26">
        <f t="shared" si="1"/>
        <v>12</v>
      </c>
      <c r="K26" s="6">
        <f t="shared" si="27"/>
        <v>0.0007920269289155832</v>
      </c>
      <c r="L26" s="18">
        <f t="shared" si="2"/>
        <v>1.980067322288958</v>
      </c>
      <c r="M26" s="18">
        <f t="shared" si="30"/>
        <v>15.840538578311664</v>
      </c>
      <c r="N26" s="8">
        <v>27.62</v>
      </c>
      <c r="O26" s="22">
        <f t="shared" si="4"/>
        <v>437.51567553296815</v>
      </c>
      <c r="P26" s="6">
        <f t="shared" si="5"/>
        <v>0.0765</v>
      </c>
      <c r="Q26" s="6">
        <v>0.0138</v>
      </c>
      <c r="R26" s="6">
        <v>0.0019</v>
      </c>
      <c r="S26" s="6">
        <v>0.0325</v>
      </c>
      <c r="T26" s="6">
        <v>0.0803</v>
      </c>
      <c r="U26">
        <f t="shared" si="6"/>
        <v>12</v>
      </c>
      <c r="V26">
        <f t="shared" si="7"/>
        <v>0</v>
      </c>
      <c r="W26">
        <f t="shared" si="8"/>
        <v>0</v>
      </c>
      <c r="X26">
        <f t="shared" si="9"/>
        <v>0</v>
      </c>
      <c r="Y26" s="18">
        <f t="shared" si="10"/>
        <v>15.840538578311664</v>
      </c>
      <c r="Z26" s="18">
        <f t="shared" si="11"/>
        <v>0</v>
      </c>
      <c r="AA26" s="18">
        <f t="shared" si="12"/>
        <v>0</v>
      </c>
      <c r="AB26" s="18">
        <f t="shared" si="13"/>
        <v>0</v>
      </c>
      <c r="AC26" s="6">
        <f t="shared" si="14"/>
        <v>0.09029999999999999</v>
      </c>
      <c r="AD26" s="6">
        <f t="shared" si="15"/>
        <v>0.0784</v>
      </c>
      <c r="AE26" s="6">
        <f t="shared" si="16"/>
        <v>0.109</v>
      </c>
      <c r="AF26" s="6">
        <f t="shared" si="17"/>
        <v>0.1568</v>
      </c>
      <c r="AG26" s="22">
        <f t="shared" si="18"/>
        <v>39.50766550062702</v>
      </c>
      <c r="AH26" s="22">
        <f t="shared" si="19"/>
        <v>0</v>
      </c>
      <c r="AI26" s="22">
        <f t="shared" si="20"/>
        <v>0</v>
      </c>
      <c r="AJ26" s="22">
        <f t="shared" si="21"/>
        <v>0</v>
      </c>
      <c r="AK26" s="22">
        <f t="shared" si="28"/>
        <v>39.50766550062702</v>
      </c>
      <c r="AL26" s="22">
        <f t="shared" si="29"/>
        <v>477.02334103359516</v>
      </c>
    </row>
    <row r="27" spans="1:38" ht="12.75">
      <c r="A27" t="s">
        <v>18</v>
      </c>
      <c r="B27" t="s">
        <v>18</v>
      </c>
      <c r="C27" s="2">
        <v>1340</v>
      </c>
      <c r="D27">
        <v>26</v>
      </c>
      <c r="E27">
        <v>182</v>
      </c>
      <c r="F27">
        <v>24</v>
      </c>
      <c r="J27">
        <f t="shared" si="1"/>
        <v>232</v>
      </c>
      <c r="K27" s="6">
        <f t="shared" si="27"/>
        <v>0.015312520625701273</v>
      </c>
      <c r="L27" s="18">
        <f t="shared" si="2"/>
        <v>38.281301564253184</v>
      </c>
      <c r="M27" s="18">
        <f t="shared" si="30"/>
        <v>306.25041251402547</v>
      </c>
      <c r="N27" s="8">
        <v>23.29</v>
      </c>
      <c r="O27" s="22">
        <f t="shared" si="4"/>
        <v>7132.572107451653</v>
      </c>
      <c r="P27" s="6">
        <f t="shared" si="5"/>
        <v>0.0765</v>
      </c>
      <c r="Q27" s="6">
        <v>0.0138</v>
      </c>
      <c r="R27" s="6">
        <v>0.0019</v>
      </c>
      <c r="S27" s="6">
        <v>0.0325</v>
      </c>
      <c r="T27" s="6">
        <v>0.0803</v>
      </c>
      <c r="U27">
        <f t="shared" si="6"/>
        <v>232</v>
      </c>
      <c r="V27">
        <f t="shared" si="7"/>
        <v>0</v>
      </c>
      <c r="W27">
        <f t="shared" si="8"/>
        <v>0</v>
      </c>
      <c r="X27">
        <f t="shared" si="9"/>
        <v>0</v>
      </c>
      <c r="Y27" s="18">
        <f t="shared" si="10"/>
        <v>306.25041251402547</v>
      </c>
      <c r="Z27" s="18">
        <f t="shared" si="11"/>
        <v>0</v>
      </c>
      <c r="AA27" s="18">
        <f t="shared" si="12"/>
        <v>0</v>
      </c>
      <c r="AB27" s="18">
        <f t="shared" si="13"/>
        <v>0</v>
      </c>
      <c r="AC27" s="6">
        <f t="shared" si="14"/>
        <v>0.09029999999999999</v>
      </c>
      <c r="AD27" s="6">
        <f t="shared" si="15"/>
        <v>0.0784</v>
      </c>
      <c r="AE27" s="6">
        <f t="shared" si="16"/>
        <v>0.109</v>
      </c>
      <c r="AF27" s="6">
        <f t="shared" si="17"/>
        <v>0.1568</v>
      </c>
      <c r="AG27" s="22">
        <f t="shared" si="18"/>
        <v>644.0712613028842</v>
      </c>
      <c r="AH27" s="22">
        <f t="shared" si="19"/>
        <v>0</v>
      </c>
      <c r="AI27" s="22">
        <f t="shared" si="20"/>
        <v>0</v>
      </c>
      <c r="AJ27" s="22">
        <f t="shared" si="21"/>
        <v>0</v>
      </c>
      <c r="AK27" s="22">
        <f t="shared" si="28"/>
        <v>644.0712613028842</v>
      </c>
      <c r="AL27" s="22">
        <f t="shared" si="29"/>
        <v>7776.643368754538</v>
      </c>
    </row>
    <row r="28" spans="1:38" ht="12.75">
      <c r="A28" t="s">
        <v>23</v>
      </c>
      <c r="B28" t="s">
        <v>23</v>
      </c>
      <c r="C28" s="1">
        <v>1800</v>
      </c>
      <c r="D28">
        <v>113</v>
      </c>
      <c r="E28">
        <v>1448</v>
      </c>
      <c r="F28">
        <v>231</v>
      </c>
      <c r="I28">
        <v>74</v>
      </c>
      <c r="J28">
        <f t="shared" si="1"/>
        <v>1866</v>
      </c>
      <c r="K28" s="6">
        <f t="shared" si="27"/>
        <v>0.12316018744637318</v>
      </c>
      <c r="L28" s="18">
        <f t="shared" si="2"/>
        <v>307.90046861593294</v>
      </c>
      <c r="M28" s="18">
        <f t="shared" si="30"/>
        <v>2463.2037489274635</v>
      </c>
      <c r="N28" s="8">
        <v>27.6</v>
      </c>
      <c r="O28" s="22">
        <f t="shared" si="4"/>
        <v>67984.42347039799</v>
      </c>
      <c r="P28" s="6">
        <f t="shared" si="5"/>
        <v>0.0765</v>
      </c>
      <c r="Q28" s="6">
        <v>0.0138</v>
      </c>
      <c r="R28" s="6">
        <v>0.0019</v>
      </c>
      <c r="S28" s="6">
        <v>0.0325</v>
      </c>
      <c r="T28" s="6">
        <v>0.0803</v>
      </c>
      <c r="U28">
        <f t="shared" si="6"/>
        <v>1792</v>
      </c>
      <c r="V28">
        <f t="shared" si="7"/>
        <v>0</v>
      </c>
      <c r="W28">
        <f t="shared" si="8"/>
        <v>0</v>
      </c>
      <c r="X28">
        <f t="shared" si="9"/>
        <v>74</v>
      </c>
      <c r="Y28" s="18">
        <f t="shared" si="10"/>
        <v>2365.5204276945415</v>
      </c>
      <c r="Z28" s="18">
        <f t="shared" si="11"/>
        <v>0</v>
      </c>
      <c r="AA28" s="18">
        <f t="shared" si="12"/>
        <v>0</v>
      </c>
      <c r="AB28" s="18">
        <f t="shared" si="13"/>
        <v>97.68332123292191</v>
      </c>
      <c r="AC28" s="6">
        <f t="shared" si="14"/>
        <v>0.09029999999999999</v>
      </c>
      <c r="AD28" s="6">
        <f t="shared" si="15"/>
        <v>0.0784</v>
      </c>
      <c r="AE28" s="6">
        <f t="shared" si="16"/>
        <v>0.109</v>
      </c>
      <c r="AF28" s="6">
        <f t="shared" si="17"/>
        <v>0.1568</v>
      </c>
      <c r="AG28" s="22">
        <f t="shared" si="18"/>
        <v>5895.539251534551</v>
      </c>
      <c r="AH28" s="22">
        <f t="shared" si="19"/>
        <v>0</v>
      </c>
      <c r="AI28" s="22">
        <f t="shared" si="20"/>
        <v>0</v>
      </c>
      <c r="AJ28" s="22">
        <f t="shared" si="21"/>
        <v>422.74215563329153</v>
      </c>
      <c r="AK28" s="22">
        <f t="shared" si="28"/>
        <v>6318.281407167842</v>
      </c>
      <c r="AL28" s="22">
        <f t="shared" si="29"/>
        <v>74302.70487756583</v>
      </c>
    </row>
    <row r="29" spans="1:38" ht="12.75">
      <c r="A29" t="s">
        <v>26</v>
      </c>
      <c r="B29" t="s">
        <v>8</v>
      </c>
      <c r="C29" s="2">
        <v>4040</v>
      </c>
      <c r="D29">
        <v>2</v>
      </c>
      <c r="E29">
        <v>27</v>
      </c>
      <c r="F29">
        <v>8</v>
      </c>
      <c r="J29">
        <f t="shared" si="1"/>
        <v>37</v>
      </c>
      <c r="K29" s="6">
        <f t="shared" si="27"/>
        <v>0.002442083030823048</v>
      </c>
      <c r="L29" s="18">
        <f t="shared" si="2"/>
        <v>6.1052075770576195</v>
      </c>
      <c r="M29" s="18">
        <f t="shared" si="30"/>
        <v>48.841660616460956</v>
      </c>
      <c r="N29" s="8">
        <v>37.3</v>
      </c>
      <c r="O29" s="22">
        <f t="shared" si="4"/>
        <v>1821.7939409939936</v>
      </c>
      <c r="P29" s="6">
        <f t="shared" si="5"/>
        <v>0.0765</v>
      </c>
      <c r="Q29" s="6">
        <v>0.0138</v>
      </c>
      <c r="R29" s="6">
        <v>0.0019</v>
      </c>
      <c r="S29" s="6">
        <v>0.0325</v>
      </c>
      <c r="T29" s="6">
        <v>0.0803</v>
      </c>
      <c r="U29">
        <f t="shared" si="6"/>
        <v>37</v>
      </c>
      <c r="V29">
        <f t="shared" si="7"/>
        <v>0</v>
      </c>
      <c r="W29">
        <f t="shared" si="8"/>
        <v>0</v>
      </c>
      <c r="X29">
        <f t="shared" si="9"/>
        <v>0</v>
      </c>
      <c r="Y29" s="18">
        <f t="shared" si="10"/>
        <v>48.841660616460956</v>
      </c>
      <c r="Z29" s="18">
        <f t="shared" si="11"/>
        <v>0</v>
      </c>
      <c r="AA29" s="18">
        <f t="shared" si="12"/>
        <v>0</v>
      </c>
      <c r="AB29" s="18">
        <f t="shared" si="13"/>
        <v>0</v>
      </c>
      <c r="AC29" s="6">
        <f t="shared" si="14"/>
        <v>0.09029999999999999</v>
      </c>
      <c r="AD29" s="6">
        <f t="shared" si="15"/>
        <v>0.0784</v>
      </c>
      <c r="AE29" s="6">
        <f t="shared" si="16"/>
        <v>0.109</v>
      </c>
      <c r="AF29" s="6">
        <f t="shared" si="17"/>
        <v>0.1568</v>
      </c>
      <c r="AG29" s="22">
        <f t="shared" si="18"/>
        <v>164.5079928717576</v>
      </c>
      <c r="AH29" s="22">
        <f t="shared" si="19"/>
        <v>0</v>
      </c>
      <c r="AI29" s="22">
        <f t="shared" si="20"/>
        <v>0</v>
      </c>
      <c r="AJ29" s="22">
        <f t="shared" si="21"/>
        <v>0</v>
      </c>
      <c r="AK29" s="22">
        <f t="shared" si="28"/>
        <v>164.5079928717576</v>
      </c>
      <c r="AL29" s="22">
        <f t="shared" si="29"/>
        <v>1986.3019338657512</v>
      </c>
    </row>
    <row r="30" spans="1:38" ht="12.75">
      <c r="A30" t="s">
        <v>8</v>
      </c>
      <c r="B30" t="s">
        <v>49</v>
      </c>
      <c r="C30" s="1">
        <v>4040</v>
      </c>
      <c r="D30">
        <v>23</v>
      </c>
      <c r="E30">
        <v>319</v>
      </c>
      <c r="F30">
        <v>71</v>
      </c>
      <c r="J30">
        <f t="shared" si="1"/>
        <v>413</v>
      </c>
      <c r="K30" s="6">
        <f t="shared" si="27"/>
        <v>0.02725892680351132</v>
      </c>
      <c r="L30" s="18">
        <f t="shared" si="2"/>
        <v>68.1473170087783</v>
      </c>
      <c r="M30" s="18">
        <f t="shared" si="30"/>
        <v>545.1785360702264</v>
      </c>
      <c r="N30" s="8">
        <v>25.31</v>
      </c>
      <c r="O30" s="22">
        <f t="shared" si="4"/>
        <v>13798.46874793743</v>
      </c>
      <c r="P30" s="6">
        <f t="shared" si="5"/>
        <v>0.0765</v>
      </c>
      <c r="Q30" s="6">
        <v>0.0138</v>
      </c>
      <c r="R30" s="6">
        <v>0.0019</v>
      </c>
      <c r="S30" s="6">
        <v>0.0325</v>
      </c>
      <c r="T30" s="6">
        <v>0.0803</v>
      </c>
      <c r="U30">
        <f t="shared" si="6"/>
        <v>413</v>
      </c>
      <c r="V30">
        <f t="shared" si="7"/>
        <v>0</v>
      </c>
      <c r="W30">
        <f t="shared" si="8"/>
        <v>0</v>
      </c>
      <c r="X30">
        <f t="shared" si="9"/>
        <v>0</v>
      </c>
      <c r="Y30" s="18">
        <f t="shared" si="10"/>
        <v>545.1785360702264</v>
      </c>
      <c r="Z30" s="18">
        <f t="shared" si="11"/>
        <v>0</v>
      </c>
      <c r="AA30" s="18">
        <f t="shared" si="12"/>
        <v>0</v>
      </c>
      <c r="AB30" s="18">
        <f t="shared" si="13"/>
        <v>0</v>
      </c>
      <c r="AC30" s="6">
        <f t="shared" si="14"/>
        <v>0.09029999999999999</v>
      </c>
      <c r="AD30" s="6">
        <f t="shared" si="15"/>
        <v>0.0784</v>
      </c>
      <c r="AE30" s="6">
        <f t="shared" si="16"/>
        <v>0.109</v>
      </c>
      <c r="AF30" s="6">
        <f t="shared" si="17"/>
        <v>0.1568</v>
      </c>
      <c r="AG30" s="22">
        <f t="shared" si="18"/>
        <v>1246.0017279387498</v>
      </c>
      <c r="AH30" s="22">
        <f t="shared" si="19"/>
        <v>0</v>
      </c>
      <c r="AI30" s="22">
        <f t="shared" si="20"/>
        <v>0</v>
      </c>
      <c r="AJ30" s="22">
        <f t="shared" si="21"/>
        <v>0</v>
      </c>
      <c r="AK30" s="22">
        <f t="shared" si="28"/>
        <v>1246.0017279387498</v>
      </c>
      <c r="AL30" s="22">
        <f t="shared" si="29"/>
        <v>15044.47047587618</v>
      </c>
    </row>
    <row r="31" spans="1:38" ht="12.75">
      <c r="A31" t="s">
        <v>7</v>
      </c>
      <c r="B31" t="s">
        <v>7</v>
      </c>
      <c r="C31" s="2">
        <v>4290</v>
      </c>
      <c r="D31">
        <v>3</v>
      </c>
      <c r="E31">
        <v>49</v>
      </c>
      <c r="F31">
        <v>7</v>
      </c>
      <c r="J31">
        <f t="shared" si="1"/>
        <v>59</v>
      </c>
      <c r="K31" s="6">
        <f t="shared" si="27"/>
        <v>0.003894132400501617</v>
      </c>
      <c r="L31" s="18">
        <f t="shared" si="2"/>
        <v>9.735331001254043</v>
      </c>
      <c r="M31" s="18">
        <f t="shared" si="30"/>
        <v>77.88264801003234</v>
      </c>
      <c r="N31" s="8">
        <v>27.71</v>
      </c>
      <c r="O31" s="22">
        <f t="shared" si="4"/>
        <v>2158.1281763579964</v>
      </c>
      <c r="P31" s="6">
        <f t="shared" si="5"/>
        <v>0.0765</v>
      </c>
      <c r="Q31" s="6">
        <v>0.0138</v>
      </c>
      <c r="R31" s="6">
        <v>0.0019</v>
      </c>
      <c r="S31" s="6">
        <v>0.0325</v>
      </c>
      <c r="T31" s="6">
        <v>0.0803</v>
      </c>
      <c r="U31">
        <f t="shared" si="6"/>
        <v>59</v>
      </c>
      <c r="V31">
        <f t="shared" si="7"/>
        <v>0</v>
      </c>
      <c r="W31">
        <f t="shared" si="8"/>
        <v>0</v>
      </c>
      <c r="X31">
        <f t="shared" si="9"/>
        <v>0</v>
      </c>
      <c r="Y31" s="18">
        <f t="shared" si="10"/>
        <v>77.88264801003234</v>
      </c>
      <c r="Z31" s="18">
        <f t="shared" si="11"/>
        <v>0</v>
      </c>
      <c r="AA31" s="18">
        <f t="shared" si="12"/>
        <v>0</v>
      </c>
      <c r="AB31" s="18">
        <f t="shared" si="13"/>
        <v>0</v>
      </c>
      <c r="AC31" s="6">
        <f t="shared" si="14"/>
        <v>0.09029999999999999</v>
      </c>
      <c r="AD31" s="6">
        <f t="shared" si="15"/>
        <v>0.0784</v>
      </c>
      <c r="AE31" s="6">
        <f t="shared" si="16"/>
        <v>0.109</v>
      </c>
      <c r="AF31" s="6">
        <f t="shared" si="17"/>
        <v>0.1568</v>
      </c>
      <c r="AG31" s="22">
        <f t="shared" si="18"/>
        <v>194.87897432512705</v>
      </c>
      <c r="AH31" s="22">
        <f t="shared" si="19"/>
        <v>0</v>
      </c>
      <c r="AI31" s="22">
        <f t="shared" si="20"/>
        <v>0</v>
      </c>
      <c r="AJ31" s="22">
        <f t="shared" si="21"/>
        <v>0</v>
      </c>
      <c r="AK31" s="22">
        <f t="shared" si="28"/>
        <v>194.87897432512705</v>
      </c>
      <c r="AL31" s="22">
        <f t="shared" si="29"/>
        <v>2353.0071506831237</v>
      </c>
    </row>
    <row r="32" spans="1:38" ht="12.75">
      <c r="A32" t="s">
        <v>34</v>
      </c>
      <c r="B32" t="s">
        <v>34</v>
      </c>
      <c r="C32" s="1">
        <v>4501</v>
      </c>
      <c r="D32">
        <v>22</v>
      </c>
      <c r="E32">
        <v>70</v>
      </c>
      <c r="F32">
        <v>3</v>
      </c>
      <c r="J32">
        <f t="shared" si="1"/>
        <v>95</v>
      </c>
      <c r="K32" s="6">
        <f t="shared" si="27"/>
        <v>0.006270213187248366</v>
      </c>
      <c r="L32" s="18">
        <f t="shared" si="2"/>
        <v>15.675532968120915</v>
      </c>
      <c r="M32" s="18">
        <f t="shared" si="30"/>
        <v>125.40426374496732</v>
      </c>
      <c r="N32" s="8">
        <v>27.62</v>
      </c>
      <c r="O32" s="22">
        <f t="shared" si="4"/>
        <v>3463.6657646359977</v>
      </c>
      <c r="P32" s="6">
        <f t="shared" si="5"/>
        <v>0.0765</v>
      </c>
      <c r="Q32" s="6">
        <v>0.0138</v>
      </c>
      <c r="R32" s="6">
        <v>0.0019</v>
      </c>
      <c r="S32" s="6">
        <v>0.0325</v>
      </c>
      <c r="T32" s="6">
        <v>0.0803</v>
      </c>
      <c r="U32">
        <f t="shared" si="6"/>
        <v>95</v>
      </c>
      <c r="V32">
        <f t="shared" si="7"/>
        <v>0</v>
      </c>
      <c r="W32">
        <f t="shared" si="8"/>
        <v>0</v>
      </c>
      <c r="X32">
        <f t="shared" si="9"/>
        <v>0</v>
      </c>
      <c r="Y32" s="18">
        <f t="shared" si="10"/>
        <v>125.40426374496732</v>
      </c>
      <c r="Z32" s="18">
        <f t="shared" si="11"/>
        <v>0</v>
      </c>
      <c r="AA32" s="18">
        <f t="shared" si="12"/>
        <v>0</v>
      </c>
      <c r="AB32" s="18">
        <f t="shared" si="13"/>
        <v>0</v>
      </c>
      <c r="AC32" s="6">
        <f t="shared" si="14"/>
        <v>0.09029999999999999</v>
      </c>
      <c r="AD32" s="6">
        <f t="shared" si="15"/>
        <v>0.0784</v>
      </c>
      <c r="AE32" s="6">
        <f t="shared" si="16"/>
        <v>0.109</v>
      </c>
      <c r="AF32" s="6">
        <f t="shared" si="17"/>
        <v>0.1568</v>
      </c>
      <c r="AG32" s="22">
        <f t="shared" si="18"/>
        <v>312.76901854663055</v>
      </c>
      <c r="AH32" s="22">
        <f t="shared" si="19"/>
        <v>0</v>
      </c>
      <c r="AI32" s="22">
        <f t="shared" si="20"/>
        <v>0</v>
      </c>
      <c r="AJ32" s="22">
        <f t="shared" si="21"/>
        <v>0</v>
      </c>
      <c r="AK32" s="22">
        <f t="shared" si="28"/>
        <v>312.76901854663055</v>
      </c>
      <c r="AL32" s="22">
        <f t="shared" si="29"/>
        <v>3776.434783182628</v>
      </c>
    </row>
    <row r="33" spans="1:38" ht="12.75">
      <c r="A33" t="s">
        <v>36</v>
      </c>
      <c r="B33" t="s">
        <v>55</v>
      </c>
      <c r="C33" s="1">
        <v>4611</v>
      </c>
      <c r="D33">
        <v>39</v>
      </c>
      <c r="E33">
        <v>711</v>
      </c>
      <c r="F33">
        <v>104</v>
      </c>
      <c r="J33">
        <f t="shared" si="1"/>
        <v>854</v>
      </c>
      <c r="K33" s="6">
        <f t="shared" si="27"/>
        <v>0.056365916441159</v>
      </c>
      <c r="L33" s="18">
        <f t="shared" si="2"/>
        <v>140.9147911028975</v>
      </c>
      <c r="M33" s="18">
        <f t="shared" si="30"/>
        <v>1127.31832882318</v>
      </c>
      <c r="N33" s="8">
        <v>29.84</v>
      </c>
      <c r="O33" s="22">
        <f t="shared" si="4"/>
        <v>33639.17893208369</v>
      </c>
      <c r="P33" s="6">
        <f t="shared" si="5"/>
        <v>0.0765</v>
      </c>
      <c r="Q33" s="6">
        <v>0.0138</v>
      </c>
      <c r="R33" s="6">
        <v>0.0019</v>
      </c>
      <c r="S33" s="6">
        <v>0.0325</v>
      </c>
      <c r="T33" s="6">
        <v>0.0803</v>
      </c>
      <c r="U33">
        <f t="shared" si="6"/>
        <v>854</v>
      </c>
      <c r="V33">
        <f t="shared" si="7"/>
        <v>0</v>
      </c>
      <c r="W33">
        <f t="shared" si="8"/>
        <v>0</v>
      </c>
      <c r="X33">
        <f t="shared" si="9"/>
        <v>0</v>
      </c>
      <c r="Y33" s="18">
        <f t="shared" si="10"/>
        <v>1127.31832882318</v>
      </c>
      <c r="Z33" s="18">
        <f t="shared" si="11"/>
        <v>0</v>
      </c>
      <c r="AA33" s="18">
        <f t="shared" si="12"/>
        <v>0</v>
      </c>
      <c r="AB33" s="18">
        <f t="shared" si="13"/>
        <v>0</v>
      </c>
      <c r="AC33" s="6">
        <f t="shared" si="14"/>
        <v>0.09029999999999999</v>
      </c>
      <c r="AD33" s="6">
        <f t="shared" si="15"/>
        <v>0.0784</v>
      </c>
      <c r="AE33" s="6">
        <f t="shared" si="16"/>
        <v>0.109</v>
      </c>
      <c r="AF33" s="6">
        <f t="shared" si="17"/>
        <v>0.1568</v>
      </c>
      <c r="AG33" s="22">
        <f t="shared" si="18"/>
        <v>3037.617857567157</v>
      </c>
      <c r="AH33" s="22">
        <f t="shared" si="19"/>
        <v>0</v>
      </c>
      <c r="AI33" s="22">
        <f t="shared" si="20"/>
        <v>0</v>
      </c>
      <c r="AJ33" s="22">
        <f t="shared" si="21"/>
        <v>0</v>
      </c>
      <c r="AK33" s="22">
        <f t="shared" si="28"/>
        <v>3037.617857567157</v>
      </c>
      <c r="AL33" s="22">
        <f t="shared" si="29"/>
        <v>36676.79678965085</v>
      </c>
    </row>
    <row r="34" spans="1:38" ht="12.75">
      <c r="A34" t="s">
        <v>100</v>
      </c>
      <c r="B34" t="s">
        <v>56</v>
      </c>
      <c r="C34" s="1">
        <v>4641</v>
      </c>
      <c r="D34">
        <v>14</v>
      </c>
      <c r="E34">
        <v>32</v>
      </c>
      <c r="F34">
        <v>4</v>
      </c>
      <c r="J34">
        <f t="shared" si="1"/>
        <v>50</v>
      </c>
      <c r="K34" s="6">
        <f t="shared" si="27"/>
        <v>0.00330011220381493</v>
      </c>
      <c r="L34" s="18">
        <f t="shared" si="2"/>
        <v>8.250280509537324</v>
      </c>
      <c r="M34" s="18">
        <f t="shared" si="30"/>
        <v>66.0022440762986</v>
      </c>
      <c r="N34" s="8">
        <v>27.62</v>
      </c>
      <c r="O34" s="22">
        <f t="shared" si="4"/>
        <v>1822.9819813873673</v>
      </c>
      <c r="P34" s="6">
        <f t="shared" si="5"/>
        <v>0.0765</v>
      </c>
      <c r="Q34" s="6">
        <v>0.0138</v>
      </c>
      <c r="R34" s="6">
        <v>0.0019</v>
      </c>
      <c r="S34" s="6">
        <v>0.0325</v>
      </c>
      <c r="T34" s="6">
        <v>0.0803</v>
      </c>
      <c r="U34">
        <f t="shared" si="6"/>
        <v>50</v>
      </c>
      <c r="V34">
        <f t="shared" si="7"/>
        <v>0</v>
      </c>
      <c r="W34">
        <f t="shared" si="8"/>
        <v>0</v>
      </c>
      <c r="X34">
        <f t="shared" si="9"/>
        <v>0</v>
      </c>
      <c r="Y34" s="18">
        <f t="shared" si="10"/>
        <v>66.0022440762986</v>
      </c>
      <c r="Z34" s="18">
        <f t="shared" si="11"/>
        <v>0</v>
      </c>
      <c r="AA34" s="18">
        <f t="shared" si="12"/>
        <v>0</v>
      </c>
      <c r="AB34" s="18">
        <f t="shared" si="13"/>
        <v>0</v>
      </c>
      <c r="AC34" s="6">
        <f t="shared" si="14"/>
        <v>0.09029999999999999</v>
      </c>
      <c r="AD34" s="6">
        <f t="shared" si="15"/>
        <v>0.0784</v>
      </c>
      <c r="AE34" s="6">
        <f t="shared" si="16"/>
        <v>0.109</v>
      </c>
      <c r="AF34" s="6">
        <f t="shared" si="17"/>
        <v>0.1568</v>
      </c>
      <c r="AG34" s="22">
        <f t="shared" si="18"/>
        <v>164.61527291927925</v>
      </c>
      <c r="AH34" s="22">
        <f t="shared" si="19"/>
        <v>0</v>
      </c>
      <c r="AI34" s="22">
        <f t="shared" si="20"/>
        <v>0</v>
      </c>
      <c r="AJ34" s="22">
        <f t="shared" si="21"/>
        <v>0</v>
      </c>
      <c r="AK34" s="22">
        <f t="shared" si="28"/>
        <v>164.61527291927925</v>
      </c>
      <c r="AL34" s="22">
        <f t="shared" si="29"/>
        <v>1987.5972543066466</v>
      </c>
    </row>
    <row r="35" spans="1:38" ht="12.75">
      <c r="A35" t="s">
        <v>25</v>
      </c>
      <c r="B35" t="s">
        <v>56</v>
      </c>
      <c r="C35" s="1">
        <v>4641</v>
      </c>
      <c r="D35">
        <v>469</v>
      </c>
      <c r="E35">
        <v>3412</v>
      </c>
      <c r="F35">
        <v>352</v>
      </c>
      <c r="G35">
        <v>1</v>
      </c>
      <c r="I35">
        <v>18</v>
      </c>
      <c r="J35">
        <f t="shared" si="1"/>
        <v>4252</v>
      </c>
      <c r="K35" s="6">
        <f t="shared" si="27"/>
        <v>0.2806415418124216</v>
      </c>
      <c r="L35" s="18">
        <f t="shared" si="2"/>
        <v>701.603854531054</v>
      </c>
      <c r="M35" s="18">
        <f t="shared" si="30"/>
        <v>5612.830836248432</v>
      </c>
      <c r="N35" s="8">
        <v>25.38</v>
      </c>
      <c r="O35" s="22">
        <f t="shared" si="4"/>
        <v>142453.6466239852</v>
      </c>
      <c r="P35" s="6">
        <f t="shared" si="5"/>
        <v>0.0765</v>
      </c>
      <c r="Q35" s="6">
        <v>0.0138</v>
      </c>
      <c r="R35" s="6">
        <v>0.0019</v>
      </c>
      <c r="S35" s="6">
        <v>0.0325</v>
      </c>
      <c r="T35" s="6">
        <v>0.0803</v>
      </c>
      <c r="U35">
        <f t="shared" si="6"/>
        <v>4233</v>
      </c>
      <c r="V35">
        <f t="shared" si="7"/>
        <v>1</v>
      </c>
      <c r="W35">
        <f t="shared" si="8"/>
        <v>0</v>
      </c>
      <c r="X35">
        <f t="shared" si="9"/>
        <v>18</v>
      </c>
      <c r="Y35" s="18">
        <f t="shared" si="10"/>
        <v>5587.749983499439</v>
      </c>
      <c r="Z35" s="18">
        <f t="shared" si="11"/>
        <v>1.3200448815259718</v>
      </c>
      <c r="AA35" s="18">
        <f t="shared" si="12"/>
        <v>0</v>
      </c>
      <c r="AB35" s="18">
        <f t="shared" si="13"/>
        <v>23.76080786746749</v>
      </c>
      <c r="AC35" s="6">
        <f t="shared" si="14"/>
        <v>0.09029999999999999</v>
      </c>
      <c r="AD35" s="6">
        <f t="shared" si="15"/>
        <v>0.0784</v>
      </c>
      <c r="AE35" s="6">
        <f t="shared" si="16"/>
        <v>0.109</v>
      </c>
      <c r="AF35" s="6">
        <f t="shared" si="17"/>
        <v>0.1568</v>
      </c>
      <c r="AG35" s="22">
        <f t="shared" si="18"/>
        <v>12806.08364068378</v>
      </c>
      <c r="AH35" s="22">
        <f t="shared" si="19"/>
        <v>0</v>
      </c>
      <c r="AI35" s="22">
        <f t="shared" si="20"/>
        <v>0</v>
      </c>
      <c r="AJ35" s="22">
        <f t="shared" si="21"/>
        <v>94.55813081644774</v>
      </c>
      <c r="AK35" s="22">
        <f t="shared" si="28"/>
        <v>12900.641771500228</v>
      </c>
      <c r="AL35" s="22">
        <f t="shared" si="29"/>
        <v>155354.28839548543</v>
      </c>
    </row>
    <row r="36" spans="1:38" ht="12.75">
      <c r="A36" t="s">
        <v>31</v>
      </c>
      <c r="B36" t="s">
        <v>31</v>
      </c>
      <c r="C36" s="2">
        <v>5420</v>
      </c>
      <c r="D36">
        <v>2</v>
      </c>
      <c r="E36">
        <v>25</v>
      </c>
      <c r="J36">
        <f t="shared" si="1"/>
        <v>27</v>
      </c>
      <c r="K36" s="6">
        <f t="shared" si="27"/>
        <v>0.001782060590060062</v>
      </c>
      <c r="L36" s="18">
        <f t="shared" si="2"/>
        <v>4.4551514751501555</v>
      </c>
      <c r="M36" s="18">
        <f t="shared" si="30"/>
        <v>35.641211801201244</v>
      </c>
      <c r="N36" s="8">
        <v>28.94</v>
      </c>
      <c r="O36" s="22">
        <f t="shared" si="4"/>
        <v>1031.456669526764</v>
      </c>
      <c r="P36" s="6">
        <f t="shared" si="5"/>
        <v>0.0765</v>
      </c>
      <c r="Q36" s="6">
        <v>0.0138</v>
      </c>
      <c r="R36" s="6">
        <v>0.0019</v>
      </c>
      <c r="S36" s="6">
        <v>0.0325</v>
      </c>
      <c r="T36" s="6">
        <v>0.0803</v>
      </c>
      <c r="U36">
        <f t="shared" si="6"/>
        <v>27</v>
      </c>
      <c r="V36">
        <f t="shared" si="7"/>
        <v>0</v>
      </c>
      <c r="W36">
        <f t="shared" si="8"/>
        <v>0</v>
      </c>
      <c r="X36">
        <f t="shared" si="9"/>
        <v>0</v>
      </c>
      <c r="Y36" s="18">
        <f t="shared" si="10"/>
        <v>35.641211801201244</v>
      </c>
      <c r="Z36" s="18">
        <f t="shared" si="11"/>
        <v>0</v>
      </c>
      <c r="AA36" s="18">
        <f t="shared" si="12"/>
        <v>0</v>
      </c>
      <c r="AB36" s="18">
        <f t="shared" si="13"/>
        <v>0</v>
      </c>
      <c r="AC36" s="6">
        <f t="shared" si="14"/>
        <v>0.09029999999999999</v>
      </c>
      <c r="AD36" s="6">
        <f t="shared" si="15"/>
        <v>0.0784</v>
      </c>
      <c r="AE36" s="6">
        <f t="shared" si="16"/>
        <v>0.109</v>
      </c>
      <c r="AF36" s="6">
        <f t="shared" si="17"/>
        <v>0.1568</v>
      </c>
      <c r="AG36" s="22">
        <f t="shared" si="18"/>
        <v>93.14053725826679</v>
      </c>
      <c r="AH36" s="22">
        <f t="shared" si="19"/>
        <v>0</v>
      </c>
      <c r="AI36" s="22">
        <f t="shared" si="20"/>
        <v>0</v>
      </c>
      <c r="AJ36" s="22">
        <f t="shared" si="21"/>
        <v>0</v>
      </c>
      <c r="AK36" s="22">
        <f t="shared" si="28"/>
        <v>93.14053725826679</v>
      </c>
      <c r="AL36" s="22">
        <f t="shared" si="29"/>
        <v>1124.5972067850307</v>
      </c>
    </row>
    <row r="37" spans="1:38" ht="12.75">
      <c r="A37" t="s">
        <v>1</v>
      </c>
      <c r="B37" t="s">
        <v>48</v>
      </c>
      <c r="C37" s="2">
        <v>5450</v>
      </c>
      <c r="D37">
        <v>33</v>
      </c>
      <c r="E37">
        <v>189</v>
      </c>
      <c r="F37">
        <v>21</v>
      </c>
      <c r="J37">
        <f t="shared" si="1"/>
        <v>243</v>
      </c>
      <c r="K37" s="6">
        <f t="shared" si="27"/>
        <v>0.01603854531054056</v>
      </c>
      <c r="L37" s="18">
        <f t="shared" si="2"/>
        <v>40.0963632763514</v>
      </c>
      <c r="M37" s="18">
        <f t="shared" si="30"/>
        <v>320.7709062108112</v>
      </c>
      <c r="N37" s="8">
        <v>25.93</v>
      </c>
      <c r="O37" s="22">
        <f t="shared" si="4"/>
        <v>8317.589598046334</v>
      </c>
      <c r="P37" s="6">
        <f t="shared" si="5"/>
        <v>0.0765</v>
      </c>
      <c r="Q37" s="6">
        <v>0.0138</v>
      </c>
      <c r="R37" s="6">
        <v>0.0019</v>
      </c>
      <c r="S37" s="6">
        <v>0.0325</v>
      </c>
      <c r="T37" s="6">
        <v>0.0803</v>
      </c>
      <c r="U37">
        <f t="shared" si="6"/>
        <v>243</v>
      </c>
      <c r="V37">
        <f t="shared" si="7"/>
        <v>0</v>
      </c>
      <c r="W37">
        <f t="shared" si="8"/>
        <v>0</v>
      </c>
      <c r="X37">
        <f t="shared" si="9"/>
        <v>0</v>
      </c>
      <c r="Y37" s="18">
        <f t="shared" si="10"/>
        <v>320.7709062108112</v>
      </c>
      <c r="Z37" s="18">
        <f t="shared" si="11"/>
        <v>0</v>
      </c>
      <c r="AA37" s="18">
        <f t="shared" si="12"/>
        <v>0</v>
      </c>
      <c r="AB37" s="18">
        <f t="shared" si="13"/>
        <v>0</v>
      </c>
      <c r="AC37" s="6">
        <f t="shared" si="14"/>
        <v>0.09029999999999999</v>
      </c>
      <c r="AD37" s="6">
        <f t="shared" si="15"/>
        <v>0.0784</v>
      </c>
      <c r="AE37" s="6">
        <f t="shared" si="16"/>
        <v>0.109</v>
      </c>
      <c r="AF37" s="6">
        <f t="shared" si="17"/>
        <v>0.1568</v>
      </c>
      <c r="AG37" s="22">
        <f t="shared" si="18"/>
        <v>751.0783407035839</v>
      </c>
      <c r="AH37" s="22">
        <f t="shared" si="19"/>
        <v>0</v>
      </c>
      <c r="AI37" s="22">
        <f t="shared" si="20"/>
        <v>0</v>
      </c>
      <c r="AJ37" s="22">
        <f t="shared" si="21"/>
        <v>0</v>
      </c>
      <c r="AK37" s="22">
        <f t="shared" si="28"/>
        <v>751.0783407035839</v>
      </c>
      <c r="AL37" s="22">
        <f t="shared" si="29"/>
        <v>9068.667938749917</v>
      </c>
    </row>
    <row r="38" spans="1:38" ht="12.75">
      <c r="A38" t="s">
        <v>24</v>
      </c>
      <c r="B38" t="s">
        <v>51</v>
      </c>
      <c r="C38" s="1">
        <v>5471</v>
      </c>
      <c r="D38">
        <v>0</v>
      </c>
      <c r="E38">
        <v>8</v>
      </c>
      <c r="F38">
        <v>3</v>
      </c>
      <c r="I38">
        <v>1</v>
      </c>
      <c r="J38">
        <f t="shared" si="1"/>
        <v>12</v>
      </c>
      <c r="K38" s="6">
        <f t="shared" si="27"/>
        <v>0.0007920269289155832</v>
      </c>
      <c r="L38" s="18">
        <f t="shared" si="2"/>
        <v>1.980067322288958</v>
      </c>
      <c r="M38" s="18">
        <f t="shared" si="30"/>
        <v>15.840538578311664</v>
      </c>
      <c r="N38" s="8">
        <v>27.62</v>
      </c>
      <c r="O38" s="22">
        <f t="shared" si="4"/>
        <v>437.51567553296815</v>
      </c>
      <c r="P38" s="6">
        <f t="shared" si="5"/>
        <v>0.0765</v>
      </c>
      <c r="Q38" s="6">
        <v>0.0138</v>
      </c>
      <c r="R38" s="6">
        <v>0.0019</v>
      </c>
      <c r="S38" s="6">
        <v>0.0325</v>
      </c>
      <c r="T38" s="6">
        <v>0.0803</v>
      </c>
      <c r="U38">
        <f t="shared" si="6"/>
        <v>11</v>
      </c>
      <c r="V38">
        <f t="shared" si="7"/>
        <v>0</v>
      </c>
      <c r="W38">
        <f t="shared" si="8"/>
        <v>0</v>
      </c>
      <c r="X38">
        <f t="shared" si="9"/>
        <v>1</v>
      </c>
      <c r="Y38" s="18">
        <f t="shared" si="10"/>
        <v>14.52049369678569</v>
      </c>
      <c r="Z38" s="18">
        <f t="shared" si="11"/>
        <v>0</v>
      </c>
      <c r="AA38" s="18">
        <f t="shared" si="12"/>
        <v>0</v>
      </c>
      <c r="AB38" s="18">
        <f t="shared" si="13"/>
        <v>1.320044881525972</v>
      </c>
      <c r="AC38" s="6">
        <f t="shared" si="14"/>
        <v>0.09029999999999999</v>
      </c>
      <c r="AD38" s="6">
        <f t="shared" si="15"/>
        <v>0.0784</v>
      </c>
      <c r="AE38" s="6">
        <f t="shared" si="16"/>
        <v>0.109</v>
      </c>
      <c r="AF38" s="6">
        <f t="shared" si="17"/>
        <v>0.1568</v>
      </c>
      <c r="AG38" s="22">
        <f t="shared" si="18"/>
        <v>36.215360042241436</v>
      </c>
      <c r="AH38" s="22">
        <f t="shared" si="19"/>
        <v>0</v>
      </c>
      <c r="AI38" s="22">
        <f t="shared" si="20"/>
        <v>0</v>
      </c>
      <c r="AJ38" s="22">
        <f t="shared" si="21"/>
        <v>5.716871493630784</v>
      </c>
      <c r="AK38" s="22">
        <f t="shared" si="28"/>
        <v>41.93223153587222</v>
      </c>
      <c r="AL38" s="22">
        <f t="shared" si="29"/>
        <v>479.4479070688404</v>
      </c>
    </row>
    <row r="39" spans="1:38" ht="12.75">
      <c r="A39" t="s">
        <v>29</v>
      </c>
      <c r="B39" t="s">
        <v>63</v>
      </c>
      <c r="C39" s="2">
        <v>5511</v>
      </c>
      <c r="D39">
        <v>42</v>
      </c>
      <c r="E39">
        <v>301</v>
      </c>
      <c r="F39">
        <v>18</v>
      </c>
      <c r="G39">
        <v>2</v>
      </c>
      <c r="I39">
        <v>1</v>
      </c>
      <c r="J39">
        <f t="shared" si="1"/>
        <v>364</v>
      </c>
      <c r="K39" s="6">
        <f t="shared" si="27"/>
        <v>0.024024816843772688</v>
      </c>
      <c r="L39" s="18">
        <f t="shared" si="2"/>
        <v>60.06204210943172</v>
      </c>
      <c r="M39" s="18">
        <f t="shared" si="30"/>
        <v>480.4963368754538</v>
      </c>
      <c r="N39" s="8">
        <v>21.5</v>
      </c>
      <c r="O39" s="22">
        <f t="shared" si="4"/>
        <v>10330.671242822256</v>
      </c>
      <c r="P39" s="6">
        <f t="shared" si="5"/>
        <v>0.0765</v>
      </c>
      <c r="Q39" s="6">
        <v>0.0138</v>
      </c>
      <c r="R39" s="6">
        <v>0.0019</v>
      </c>
      <c r="S39" s="6">
        <v>0.0325</v>
      </c>
      <c r="T39" s="6">
        <v>0.0803</v>
      </c>
      <c r="U39">
        <f t="shared" si="6"/>
        <v>361</v>
      </c>
      <c r="V39">
        <f t="shared" si="7"/>
        <v>2</v>
      </c>
      <c r="W39">
        <f t="shared" si="8"/>
        <v>0</v>
      </c>
      <c r="X39">
        <f t="shared" si="9"/>
        <v>1</v>
      </c>
      <c r="Y39" s="18">
        <f t="shared" si="10"/>
        <v>476.53620223087586</v>
      </c>
      <c r="Z39" s="18">
        <f t="shared" si="11"/>
        <v>2.640089763051944</v>
      </c>
      <c r="AA39" s="18">
        <f t="shared" si="12"/>
        <v>0</v>
      </c>
      <c r="AB39" s="18">
        <f t="shared" si="13"/>
        <v>1.320044881525972</v>
      </c>
      <c r="AC39" s="6">
        <f t="shared" si="14"/>
        <v>0.09029999999999999</v>
      </c>
      <c r="AD39" s="6">
        <f t="shared" si="15"/>
        <v>0.0784</v>
      </c>
      <c r="AE39" s="6">
        <f t="shared" si="16"/>
        <v>0.109</v>
      </c>
      <c r="AF39" s="6">
        <f t="shared" si="17"/>
        <v>0.1568</v>
      </c>
      <c r="AG39" s="22">
        <f t="shared" si="18"/>
        <v>925.1712098211339</v>
      </c>
      <c r="AH39" s="22">
        <f t="shared" si="19"/>
        <v>0</v>
      </c>
      <c r="AI39" s="22">
        <f t="shared" si="20"/>
        <v>0</v>
      </c>
      <c r="AJ39" s="22">
        <f t="shared" si="21"/>
        <v>4.450135304600357</v>
      </c>
      <c r="AK39" s="22">
        <f t="shared" si="28"/>
        <v>929.6213451257343</v>
      </c>
      <c r="AL39" s="22">
        <f t="shared" si="29"/>
        <v>11260.29258794799</v>
      </c>
    </row>
    <row r="40" spans="1:38" ht="12.75">
      <c r="A40" t="s">
        <v>30</v>
      </c>
      <c r="B40" t="s">
        <v>58</v>
      </c>
      <c r="C40" s="2">
        <v>5531</v>
      </c>
      <c r="D40">
        <v>9</v>
      </c>
      <c r="E40">
        <v>264</v>
      </c>
      <c r="F40">
        <v>38</v>
      </c>
      <c r="J40">
        <f t="shared" si="1"/>
        <v>311</v>
      </c>
      <c r="K40" s="6">
        <f t="shared" si="27"/>
        <v>0.020526697907728864</v>
      </c>
      <c r="L40" s="18">
        <f t="shared" si="2"/>
        <v>51.31674476932216</v>
      </c>
      <c r="M40" s="18">
        <f t="shared" si="30"/>
        <v>410.5339581545773</v>
      </c>
      <c r="N40" s="8">
        <v>34.81</v>
      </c>
      <c r="O40" s="22">
        <f t="shared" si="4"/>
        <v>14290.687083360837</v>
      </c>
      <c r="P40" s="6">
        <f t="shared" si="5"/>
        <v>0.0765</v>
      </c>
      <c r="Q40" s="6">
        <v>0.0138</v>
      </c>
      <c r="R40" s="6">
        <v>0.0019</v>
      </c>
      <c r="S40" s="6">
        <v>0.0325</v>
      </c>
      <c r="T40" s="6">
        <v>0.0803</v>
      </c>
      <c r="U40">
        <f t="shared" si="6"/>
        <v>311</v>
      </c>
      <c r="V40">
        <f t="shared" si="7"/>
        <v>0</v>
      </c>
      <c r="W40">
        <f t="shared" si="8"/>
        <v>0</v>
      </c>
      <c r="X40">
        <f t="shared" si="9"/>
        <v>0</v>
      </c>
      <c r="Y40" s="18">
        <f t="shared" si="10"/>
        <v>410.5339581545773</v>
      </c>
      <c r="Z40" s="18">
        <f t="shared" si="11"/>
        <v>0</v>
      </c>
      <c r="AA40" s="18">
        <f t="shared" si="12"/>
        <v>0</v>
      </c>
      <c r="AB40" s="18">
        <f t="shared" si="13"/>
        <v>0</v>
      </c>
      <c r="AC40" s="6">
        <f t="shared" si="14"/>
        <v>0.09029999999999999</v>
      </c>
      <c r="AD40" s="6">
        <f t="shared" si="15"/>
        <v>0.0784</v>
      </c>
      <c r="AE40" s="6">
        <f t="shared" si="16"/>
        <v>0.109</v>
      </c>
      <c r="AF40" s="6">
        <f t="shared" si="17"/>
        <v>0.1568</v>
      </c>
      <c r="AG40" s="22">
        <f t="shared" si="18"/>
        <v>1290.4490436274834</v>
      </c>
      <c r="AH40" s="22">
        <f t="shared" si="19"/>
        <v>0</v>
      </c>
      <c r="AI40" s="22">
        <f t="shared" si="20"/>
        <v>0</v>
      </c>
      <c r="AJ40" s="22">
        <f t="shared" si="21"/>
        <v>0</v>
      </c>
      <c r="AK40" s="22">
        <f t="shared" si="28"/>
        <v>1290.4490436274834</v>
      </c>
      <c r="AL40" s="22">
        <f t="shared" si="29"/>
        <v>15581.13612698832</v>
      </c>
    </row>
    <row r="41" spans="1:38" ht="12.75">
      <c r="A41" t="s">
        <v>32</v>
      </c>
      <c r="B41" t="s">
        <v>62</v>
      </c>
      <c r="C41" s="1">
        <v>5570</v>
      </c>
      <c r="D41">
        <v>5</v>
      </c>
      <c r="E41">
        <v>42</v>
      </c>
      <c r="F41">
        <v>8</v>
      </c>
      <c r="I41">
        <v>1</v>
      </c>
      <c r="J41">
        <f t="shared" si="1"/>
        <v>56</v>
      </c>
      <c r="K41" s="6">
        <f t="shared" si="27"/>
        <v>0.003696125668272721</v>
      </c>
      <c r="L41" s="18">
        <f t="shared" si="2"/>
        <v>9.240314170681803</v>
      </c>
      <c r="M41" s="18">
        <f t="shared" si="30"/>
        <v>73.92251336545442</v>
      </c>
      <c r="N41" s="8">
        <v>27.62</v>
      </c>
      <c r="O41" s="22">
        <f t="shared" si="4"/>
        <v>2041.7398191538512</v>
      </c>
      <c r="P41" s="6">
        <f t="shared" si="5"/>
        <v>0.0765</v>
      </c>
      <c r="Q41" s="6">
        <v>0.0138</v>
      </c>
      <c r="R41" s="6">
        <v>0.0019</v>
      </c>
      <c r="S41" s="6">
        <v>0.0325</v>
      </c>
      <c r="T41" s="6">
        <v>0.0803</v>
      </c>
      <c r="U41">
        <f t="shared" si="6"/>
        <v>55</v>
      </c>
      <c r="V41">
        <f t="shared" si="7"/>
        <v>0</v>
      </c>
      <c r="W41">
        <f t="shared" si="8"/>
        <v>0</v>
      </c>
      <c r="X41">
        <f t="shared" si="9"/>
        <v>1</v>
      </c>
      <c r="Y41" s="18">
        <f t="shared" si="10"/>
        <v>72.60246848392845</v>
      </c>
      <c r="Z41" s="18">
        <f t="shared" si="11"/>
        <v>0</v>
      </c>
      <c r="AA41" s="18">
        <f t="shared" si="12"/>
        <v>0</v>
      </c>
      <c r="AB41" s="18">
        <f t="shared" si="13"/>
        <v>1.3200448815259718</v>
      </c>
      <c r="AC41" s="6">
        <f t="shared" si="14"/>
        <v>0.09029999999999999</v>
      </c>
      <c r="AD41" s="6">
        <f t="shared" si="15"/>
        <v>0.0784</v>
      </c>
      <c r="AE41" s="6">
        <f t="shared" si="16"/>
        <v>0.109</v>
      </c>
      <c r="AF41" s="6">
        <f t="shared" si="17"/>
        <v>0.1568</v>
      </c>
      <c r="AG41" s="22">
        <f t="shared" si="18"/>
        <v>181.07680021120717</v>
      </c>
      <c r="AH41" s="22">
        <f t="shared" si="19"/>
        <v>0</v>
      </c>
      <c r="AI41" s="22">
        <f t="shared" si="20"/>
        <v>0</v>
      </c>
      <c r="AJ41" s="22">
        <f t="shared" si="21"/>
        <v>5.716871493630783</v>
      </c>
      <c r="AK41" s="22">
        <f t="shared" si="28"/>
        <v>186.79367170483795</v>
      </c>
      <c r="AL41" s="22">
        <f t="shared" si="29"/>
        <v>2228.533490858689</v>
      </c>
    </row>
    <row r="42" spans="1:38" ht="12.75">
      <c r="A42" t="s">
        <v>33</v>
      </c>
      <c r="B42" t="s">
        <v>61</v>
      </c>
      <c r="C42" s="1">
        <v>5580</v>
      </c>
      <c r="D42">
        <v>1</v>
      </c>
      <c r="E42">
        <v>21</v>
      </c>
      <c r="J42">
        <f t="shared" si="1"/>
        <v>22</v>
      </c>
      <c r="K42" s="6">
        <f t="shared" si="27"/>
        <v>0.001452049369678569</v>
      </c>
      <c r="L42" s="18">
        <f t="shared" si="2"/>
        <v>3.630123424196422</v>
      </c>
      <c r="M42" s="18">
        <f t="shared" si="30"/>
        <v>29.040987393571378</v>
      </c>
      <c r="N42" s="8">
        <v>25.68</v>
      </c>
      <c r="O42" s="22">
        <f t="shared" si="4"/>
        <v>745.7725562669129</v>
      </c>
      <c r="P42" s="6">
        <f t="shared" si="5"/>
        <v>0.0765</v>
      </c>
      <c r="Q42" s="6">
        <v>0.0138</v>
      </c>
      <c r="R42" s="6">
        <v>0.0019</v>
      </c>
      <c r="S42" s="6">
        <v>0.0325</v>
      </c>
      <c r="T42" s="6">
        <v>0.0803</v>
      </c>
      <c r="U42">
        <f t="shared" si="6"/>
        <v>22</v>
      </c>
      <c r="V42">
        <f t="shared" si="7"/>
        <v>0</v>
      </c>
      <c r="W42">
        <f t="shared" si="8"/>
        <v>0</v>
      </c>
      <c r="X42">
        <f t="shared" si="9"/>
        <v>0</v>
      </c>
      <c r="Y42" s="18">
        <f t="shared" si="10"/>
        <v>29.040987393571378</v>
      </c>
      <c r="Z42" s="18">
        <f t="shared" si="11"/>
        <v>0</v>
      </c>
      <c r="AA42" s="18">
        <f t="shared" si="12"/>
        <v>0</v>
      </c>
      <c r="AB42" s="18">
        <f t="shared" si="13"/>
        <v>0</v>
      </c>
      <c r="AC42" s="6">
        <f t="shared" si="14"/>
        <v>0.09029999999999999</v>
      </c>
      <c r="AD42" s="6">
        <f t="shared" si="15"/>
        <v>0.0784</v>
      </c>
      <c r="AE42" s="6">
        <f t="shared" si="16"/>
        <v>0.109</v>
      </c>
      <c r="AF42" s="6">
        <f t="shared" si="17"/>
        <v>0.1568</v>
      </c>
      <c r="AG42" s="22">
        <f t="shared" si="18"/>
        <v>67.34326183090224</v>
      </c>
      <c r="AH42" s="22">
        <f t="shared" si="19"/>
        <v>0</v>
      </c>
      <c r="AI42" s="22">
        <f t="shared" si="20"/>
        <v>0</v>
      </c>
      <c r="AJ42" s="22">
        <f t="shared" si="21"/>
        <v>0</v>
      </c>
      <c r="AK42" s="22">
        <f t="shared" si="28"/>
        <v>67.34326183090224</v>
      </c>
      <c r="AL42" s="22">
        <f t="shared" si="29"/>
        <v>813.1158180978152</v>
      </c>
    </row>
    <row r="43" spans="1:38" ht="12.75">
      <c r="A43" t="s">
        <v>27</v>
      </c>
      <c r="B43" t="s">
        <v>57</v>
      </c>
      <c r="D43">
        <v>46</v>
      </c>
      <c r="E43">
        <v>366</v>
      </c>
      <c r="F43">
        <v>41</v>
      </c>
      <c r="J43">
        <f t="shared" si="1"/>
        <v>453</v>
      </c>
      <c r="K43" s="6">
        <f t="shared" si="27"/>
        <v>0.029899016566563262</v>
      </c>
      <c r="L43" s="18">
        <f t="shared" si="2"/>
        <v>74.74754141640815</v>
      </c>
      <c r="M43" s="18">
        <f t="shared" si="30"/>
        <v>597.9803313312652</v>
      </c>
      <c r="N43" s="8">
        <v>27.62</v>
      </c>
      <c r="O43" s="22">
        <f t="shared" si="4"/>
        <v>16516.216751369546</v>
      </c>
      <c r="P43" s="6">
        <f t="shared" si="5"/>
        <v>0.0765</v>
      </c>
      <c r="Q43" s="6">
        <v>0.0138</v>
      </c>
      <c r="R43" s="6">
        <v>0.0019</v>
      </c>
      <c r="S43" s="6">
        <v>0.0325</v>
      </c>
      <c r="T43" s="6">
        <v>0.0803</v>
      </c>
      <c r="U43">
        <f t="shared" si="6"/>
        <v>453</v>
      </c>
      <c r="V43">
        <f t="shared" si="7"/>
        <v>0</v>
      </c>
      <c r="W43">
        <f t="shared" si="8"/>
        <v>0</v>
      </c>
      <c r="X43">
        <f t="shared" si="9"/>
        <v>0</v>
      </c>
      <c r="Y43" s="18">
        <f t="shared" si="10"/>
        <v>597.9803313312652</v>
      </c>
      <c r="Z43" s="18">
        <f t="shared" si="11"/>
        <v>0</v>
      </c>
      <c r="AA43" s="18">
        <f t="shared" si="12"/>
        <v>0</v>
      </c>
      <c r="AB43" s="18">
        <f t="shared" si="13"/>
        <v>0</v>
      </c>
      <c r="AC43" s="6">
        <f t="shared" si="14"/>
        <v>0.09029999999999999</v>
      </c>
      <c r="AD43" s="6">
        <f t="shared" si="15"/>
        <v>0.0784</v>
      </c>
      <c r="AE43" s="6">
        <f t="shared" si="16"/>
        <v>0.109</v>
      </c>
      <c r="AF43" s="6">
        <f t="shared" si="17"/>
        <v>0.1568</v>
      </c>
      <c r="AG43" s="22">
        <f t="shared" si="18"/>
        <v>1491.41437264867</v>
      </c>
      <c r="AH43" s="22">
        <f t="shared" si="19"/>
        <v>0</v>
      </c>
      <c r="AI43" s="22">
        <f t="shared" si="20"/>
        <v>0</v>
      </c>
      <c r="AJ43" s="22">
        <f t="shared" si="21"/>
        <v>0</v>
      </c>
      <c r="AK43" s="22">
        <f t="shared" si="28"/>
        <v>1491.41437264867</v>
      </c>
      <c r="AL43" s="22">
        <f t="shared" si="29"/>
        <v>18007.631124018215</v>
      </c>
    </row>
    <row r="44" spans="1:38" ht="12.75">
      <c r="A44" t="s">
        <v>6</v>
      </c>
      <c r="B44" t="s">
        <v>6</v>
      </c>
      <c r="D44">
        <v>27</v>
      </c>
      <c r="E44">
        <v>227</v>
      </c>
      <c r="F44">
        <v>34</v>
      </c>
      <c r="J44">
        <f t="shared" si="1"/>
        <v>288</v>
      </c>
      <c r="K44" s="6">
        <f t="shared" si="27"/>
        <v>0.019008646293973995</v>
      </c>
      <c r="L44" s="18">
        <f t="shared" si="2"/>
        <v>47.52161573493499</v>
      </c>
      <c r="M44" s="18">
        <f t="shared" si="30"/>
        <v>380.1729258794799</v>
      </c>
      <c r="N44" s="8">
        <v>24.02</v>
      </c>
      <c r="O44" s="22">
        <f t="shared" si="4"/>
        <v>9131.753679625108</v>
      </c>
      <c r="P44" s="6">
        <f t="shared" si="5"/>
        <v>0.0765</v>
      </c>
      <c r="Q44" s="6">
        <v>0.0138</v>
      </c>
      <c r="R44" s="6">
        <v>0.0019</v>
      </c>
      <c r="S44" s="6">
        <v>0.0325</v>
      </c>
      <c r="T44" s="6">
        <v>0.0803</v>
      </c>
      <c r="U44">
        <f t="shared" si="6"/>
        <v>288</v>
      </c>
      <c r="V44">
        <f t="shared" si="7"/>
        <v>0</v>
      </c>
      <c r="W44">
        <f t="shared" si="8"/>
        <v>0</v>
      </c>
      <c r="X44">
        <f t="shared" si="9"/>
        <v>0</v>
      </c>
      <c r="Y44" s="18">
        <f t="shared" si="10"/>
        <v>380.1729258794799</v>
      </c>
      <c r="Z44" s="18">
        <f t="shared" si="11"/>
        <v>0</v>
      </c>
      <c r="AA44" s="18">
        <f t="shared" si="12"/>
        <v>0</v>
      </c>
      <c r="AB44" s="18">
        <f t="shared" si="13"/>
        <v>0</v>
      </c>
      <c r="AC44" s="6">
        <f t="shared" si="14"/>
        <v>0.09029999999999999</v>
      </c>
      <c r="AD44" s="6">
        <f t="shared" si="15"/>
        <v>0.0784</v>
      </c>
      <c r="AE44" s="6">
        <f t="shared" si="16"/>
        <v>0.109</v>
      </c>
      <c r="AF44" s="6">
        <f t="shared" si="17"/>
        <v>0.1568</v>
      </c>
      <c r="AG44" s="22">
        <f t="shared" si="18"/>
        <v>824.5973572701471</v>
      </c>
      <c r="AH44" s="22">
        <f t="shared" si="19"/>
        <v>0</v>
      </c>
      <c r="AI44" s="22">
        <f t="shared" si="20"/>
        <v>0</v>
      </c>
      <c r="AJ44" s="22">
        <f t="shared" si="21"/>
        <v>0</v>
      </c>
      <c r="AK44" s="22">
        <f t="shared" si="28"/>
        <v>824.5973572701471</v>
      </c>
      <c r="AL44" s="22">
        <f t="shared" si="29"/>
        <v>9956.351036895256</v>
      </c>
    </row>
    <row r="45" spans="1:38" ht="13.5" thickBot="1">
      <c r="A45" s="3" t="s">
        <v>35</v>
      </c>
      <c r="B45" s="3" t="s">
        <v>60</v>
      </c>
      <c r="C45" s="4"/>
      <c r="D45" s="3">
        <v>2</v>
      </c>
      <c r="E45" s="3">
        <v>62</v>
      </c>
      <c r="F45" s="3">
        <v>1</v>
      </c>
      <c r="G45" s="3"/>
      <c r="H45" s="3"/>
      <c r="I45" s="3"/>
      <c r="J45" s="3">
        <f t="shared" si="1"/>
        <v>65</v>
      </c>
      <c r="K45" s="7">
        <f t="shared" si="27"/>
        <v>0.004290145864959408</v>
      </c>
      <c r="L45" s="21">
        <f t="shared" si="2"/>
        <v>10.72536466239852</v>
      </c>
      <c r="M45" s="21">
        <f t="shared" si="30"/>
        <v>85.80291729918817</v>
      </c>
      <c r="N45" s="9">
        <v>27.62</v>
      </c>
      <c r="O45" s="25">
        <f t="shared" si="4"/>
        <v>2369.8765758035775</v>
      </c>
      <c r="P45" s="7">
        <f t="shared" si="5"/>
        <v>0.0765</v>
      </c>
      <c r="Q45" s="7">
        <v>0.0138</v>
      </c>
      <c r="R45" s="7">
        <v>0.0019</v>
      </c>
      <c r="S45" s="7">
        <v>0.0325</v>
      </c>
      <c r="T45" s="7">
        <v>0.0803</v>
      </c>
      <c r="U45" s="3">
        <f t="shared" si="6"/>
        <v>65</v>
      </c>
      <c r="V45" s="3">
        <f t="shared" si="7"/>
        <v>0</v>
      </c>
      <c r="W45" s="3">
        <f t="shared" si="8"/>
        <v>0</v>
      </c>
      <c r="X45" s="3">
        <f t="shared" si="9"/>
        <v>0</v>
      </c>
      <c r="Y45" s="21">
        <f t="shared" si="10"/>
        <v>85.80291729918817</v>
      </c>
      <c r="Z45" s="21">
        <f t="shared" si="11"/>
        <v>0</v>
      </c>
      <c r="AA45" s="21">
        <f t="shared" si="12"/>
        <v>0</v>
      </c>
      <c r="AB45" s="21">
        <f t="shared" si="13"/>
        <v>0</v>
      </c>
      <c r="AC45" s="7">
        <f t="shared" si="14"/>
        <v>0.09029999999999999</v>
      </c>
      <c r="AD45" s="7">
        <f t="shared" si="15"/>
        <v>0.0784</v>
      </c>
      <c r="AE45" s="7">
        <f t="shared" si="16"/>
        <v>0.109</v>
      </c>
      <c r="AF45" s="7">
        <f t="shared" si="17"/>
        <v>0.1568</v>
      </c>
      <c r="AG45" s="25">
        <f t="shared" si="18"/>
        <v>213.99985479506302</v>
      </c>
      <c r="AH45" s="25">
        <f t="shared" si="19"/>
        <v>0</v>
      </c>
      <c r="AI45" s="25">
        <f t="shared" si="20"/>
        <v>0</v>
      </c>
      <c r="AJ45" s="25">
        <f t="shared" si="21"/>
        <v>0</v>
      </c>
      <c r="AK45" s="25">
        <f t="shared" si="28"/>
        <v>213.99985479506302</v>
      </c>
      <c r="AL45" s="25">
        <f>AK45+O45</f>
        <v>2583.8764305986406</v>
      </c>
    </row>
    <row r="46" spans="1:38" ht="12.75">
      <c r="A46" t="s">
        <v>92</v>
      </c>
      <c r="D46">
        <f>SUM(D22:D45)</f>
        <v>1012</v>
      </c>
      <c r="E46">
        <f aca="true" t="shared" si="31" ref="E46:AK46">SUM(E22:E45)</f>
        <v>8601</v>
      </c>
      <c r="F46">
        <f t="shared" si="31"/>
        <v>1222</v>
      </c>
      <c r="G46">
        <f t="shared" si="31"/>
        <v>3</v>
      </c>
      <c r="H46">
        <f t="shared" si="31"/>
        <v>0</v>
      </c>
      <c r="I46">
        <f t="shared" si="31"/>
        <v>96</v>
      </c>
      <c r="J46">
        <f t="shared" si="31"/>
        <v>10934</v>
      </c>
      <c r="K46" s="6">
        <f t="shared" si="31"/>
        <v>0.7216685367302489</v>
      </c>
      <c r="L46" s="18">
        <f t="shared" si="31"/>
        <v>1804.1713418256222</v>
      </c>
      <c r="M46" s="18">
        <f t="shared" si="31"/>
        <v>14433.370734604978</v>
      </c>
      <c r="O46" s="22">
        <f t="shared" si="31"/>
        <v>386783.42023628805</v>
      </c>
      <c r="P46"/>
      <c r="Q46"/>
      <c r="R46"/>
      <c r="S46"/>
      <c r="T46"/>
      <c r="U46">
        <f t="shared" si="31"/>
        <v>10835</v>
      </c>
      <c r="V46">
        <f t="shared" si="31"/>
        <v>3</v>
      </c>
      <c r="W46">
        <f t="shared" si="31"/>
        <v>0</v>
      </c>
      <c r="X46">
        <f t="shared" si="31"/>
        <v>96</v>
      </c>
      <c r="Y46" s="18">
        <f t="shared" si="31"/>
        <v>14302.686291333906</v>
      </c>
      <c r="Z46" s="18">
        <f t="shared" si="31"/>
        <v>3.9601346445779155</v>
      </c>
      <c r="AA46" s="18">
        <f t="shared" si="31"/>
        <v>0</v>
      </c>
      <c r="AB46" s="18">
        <f t="shared" si="31"/>
        <v>126.7243086264933</v>
      </c>
      <c r="AC46"/>
      <c r="AD46"/>
      <c r="AE46"/>
      <c r="AF46"/>
      <c r="AG46" s="22">
        <f t="shared" si="31"/>
        <v>34608.04269025147</v>
      </c>
      <c r="AH46" s="22">
        <f t="shared" si="31"/>
        <v>0</v>
      </c>
      <c r="AI46" s="22">
        <f t="shared" si="31"/>
        <v>0</v>
      </c>
      <c r="AJ46" s="22">
        <f t="shared" si="31"/>
        <v>538.9010362352321</v>
      </c>
      <c r="AK46" s="22">
        <f t="shared" si="31"/>
        <v>35146.9437264867</v>
      </c>
      <c r="AL46" s="22">
        <f>SUM(AL22:AL45)</f>
        <v>421930.36396277475</v>
      </c>
    </row>
    <row r="48" spans="1:38" ht="12.75">
      <c r="A48" t="s">
        <v>66</v>
      </c>
      <c r="D48">
        <f>SUM(D6:D45)-D20</f>
        <v>1311</v>
      </c>
      <c r="E48">
        <f aca="true" t="shared" si="32" ref="E48:AK48">SUM(E6:E45)-E20</f>
        <v>11466</v>
      </c>
      <c r="F48">
        <f t="shared" si="32"/>
        <v>1527</v>
      </c>
      <c r="G48">
        <f t="shared" si="32"/>
        <v>34</v>
      </c>
      <c r="H48">
        <f t="shared" si="32"/>
        <v>714</v>
      </c>
      <c r="I48">
        <f t="shared" si="32"/>
        <v>99</v>
      </c>
      <c r="J48">
        <f t="shared" si="32"/>
        <v>15151</v>
      </c>
      <c r="K48" s="6">
        <f t="shared" si="32"/>
        <v>1</v>
      </c>
      <c r="L48" s="18">
        <f t="shared" si="32"/>
        <v>2500.000000000001</v>
      </c>
      <c r="M48" s="18">
        <f t="shared" si="32"/>
        <v>20000.000000000007</v>
      </c>
      <c r="O48" s="22">
        <f t="shared" si="32"/>
        <v>541476.6814071679</v>
      </c>
      <c r="P48"/>
      <c r="Q48"/>
      <c r="R48"/>
      <c r="S48"/>
      <c r="T48"/>
      <c r="U48">
        <f t="shared" si="32"/>
        <v>14304</v>
      </c>
      <c r="V48">
        <f t="shared" si="32"/>
        <v>34</v>
      </c>
      <c r="W48">
        <f t="shared" si="32"/>
        <v>714</v>
      </c>
      <c r="X48">
        <f t="shared" si="32"/>
        <v>99</v>
      </c>
      <c r="Y48" s="18">
        <f t="shared" si="32"/>
        <v>18881.921985347508</v>
      </c>
      <c r="Z48" s="18">
        <f t="shared" si="32"/>
        <v>44.88152597188305</v>
      </c>
      <c r="AA48" s="18">
        <f t="shared" si="32"/>
        <v>942.5120454095438</v>
      </c>
      <c r="AB48" s="18">
        <f t="shared" si="32"/>
        <v>130.6844432710712</v>
      </c>
      <c r="AC48"/>
      <c r="AD48"/>
      <c r="AE48"/>
      <c r="AF48"/>
      <c r="AG48" s="22">
        <f t="shared" si="32"/>
        <v>46136.26004488152</v>
      </c>
      <c r="AH48" s="22">
        <f t="shared" si="32"/>
        <v>2023.1888165797634</v>
      </c>
      <c r="AI48" s="22">
        <f t="shared" si="32"/>
        <v>2812.8517985611506</v>
      </c>
      <c r="AJ48" s="22">
        <f t="shared" si="32"/>
        <v>554.7538670714805</v>
      </c>
      <c r="AK48" s="22">
        <f t="shared" si="32"/>
        <v>51527.05452709392</v>
      </c>
      <c r="AL48" s="22">
        <f>AL46+AL20</f>
        <v>593003.7359342618</v>
      </c>
    </row>
  </sheetData>
  <mergeCells count="5">
    <mergeCell ref="Q3:T3"/>
    <mergeCell ref="U3:X3"/>
    <mergeCell ref="AC3:AF3"/>
    <mergeCell ref="AG3:AJ3"/>
    <mergeCell ref="Y3:AB3"/>
  </mergeCells>
  <printOptions/>
  <pageMargins left="0.75" right="0.75" top="0.52" bottom="0.52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DES FBOD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adamsl</dc:creator>
  <cp:keywords/>
  <dc:description/>
  <cp:lastModifiedBy>Angel Allende-Foss</cp:lastModifiedBy>
  <cp:lastPrinted>2005-01-07T22:11:14Z</cp:lastPrinted>
  <dcterms:created xsi:type="dcterms:W3CDTF">2005-01-06T23:55:54Z</dcterms:created>
  <dcterms:modified xsi:type="dcterms:W3CDTF">2005-01-07T23:27:57Z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1986009313</vt:i4>
  </property>
  <property fmtid="{D5CDD505-2E9C-101B-9397-08002B2CF9AE}" pid="3" name="_EmailSubject">
    <vt:lpwstr>Tsunami Fiscal Note &amp; Attached Detail </vt:lpwstr>
  </property>
  <property fmtid="{D5CDD505-2E9C-101B-9397-08002B2CF9AE}" pid="4" name="_AuthorEmail">
    <vt:lpwstr>david.Ko@METROKC.GOV</vt:lpwstr>
  </property>
  <property fmtid="{D5CDD505-2E9C-101B-9397-08002B2CF9AE}" pid="5" name="_AuthorEmailDisplayName">
    <vt:lpwstr>Ko, David</vt:lpwstr>
  </property>
  <property fmtid="{D5CDD505-2E9C-101B-9397-08002B2CF9AE}" pid="6" name="_ReviewingToolsShownOnce">
    <vt:lpwstr/>
  </property>
</Properties>
</file>