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8800" windowHeight="12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Rent Calculations" sheetId="11" state="hidden" r:id="rId4"/>
    <sheet name="2b.  Complex Form Data Entry" sheetId="9" state="hidden" r:id="rId5"/>
    <sheet name="3b.  Complex Form Fiscal Note" sheetId="10" state="hidden" r:id="rId6"/>
  </sheets>
  <definedNames>
    <definedName name="_xlnm.Print_Area" localSheetId="2">'3a.  Simple Form Fiscal Note'!$A$1:$S$121</definedName>
    <definedName name="_xlnm.Print_Area" localSheetId="5">'3b.  Complex Form Fiscal Note'!$A$1:$S$133</definedName>
  </definedNames>
  <calcPr calcId="152511"/>
</workbook>
</file>

<file path=xl/sharedStrings.xml><?xml version="1.0" encoding="utf-8"?>
<sst xmlns="http://schemas.openxmlformats.org/spreadsheetml/2006/main" count="709" uniqueCount="198">
  <si>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</si>
  <si>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</si>
  <si>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</si>
  <si>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</si>
  <si>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</si>
  <si>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</si>
  <si>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</si>
  <si>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</si>
  <si>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</si>
  <si>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</si>
  <si>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</si>
  <si>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</si>
  <si>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</si>
  <si>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</si>
  <si>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</si>
  <si>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</si>
  <si>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</si>
  <si>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</si>
  <si>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</si>
  <si>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</si>
  <si>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</si>
  <si>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</si>
  <si>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</si>
  <si>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</si>
  <si>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</si>
  <si>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</si>
  <si>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</si>
  <si>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</si>
  <si>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</si>
  <si>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</si>
  <si>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</si>
  <si>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</si>
  <si>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</si>
  <si>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</si>
  <si>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</si>
  <si>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</si>
  <si>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</si>
  <si>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</si>
  <si>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</si>
  <si>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</si>
  <si>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</si>
  <si>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</si>
  <si>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</si>
  <si>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</si>
  <si>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</si>
  <si>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</si>
  <si>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</si>
  <si>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</si>
  <si>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</si>
  <si>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</si>
  <si>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</si>
  <si>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</si>
  <si>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</si>
  <si>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</si>
  <si>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</si>
  <si>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</si>
  <si>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</si>
  <si>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</si>
  <si>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</si>
  <si>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</si>
  <si>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</si>
  <si>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</si>
  <si>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</si>
  <si>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</si>
  <si>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</si>
  <si>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</si>
  <si>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</si>
  <si>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</si>
  <si>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</si>
  <si>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</si>
  <si>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</si>
  <si>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</si>
  <si>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</si>
  <si>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</si>
  <si>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</si>
  <si>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</si>
  <si>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</si>
  <si>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</si>
  <si>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</si>
  <si>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</si>
  <si>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</si>
  <si>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</si>
  <si>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</si>
  <si>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</si>
  <si>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</si>
  <si>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</si>
  <si>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</si>
  <si>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</si>
  <si>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</si>
  <si>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</si>
  <si>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</si>
  <si>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</si>
  <si>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</si>
  <si>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</si>
  <si>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</si>
  <si>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</si>
  <si>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</si>
  <si>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</si>
  <si>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</si>
  <si>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</si>
  <si>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</si>
  <si>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</si>
  <si>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</si>
  <si>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</si>
  <si>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</si>
  <si>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</si>
  <si>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</si>
  <si>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</si>
  <si>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</si>
  <si>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</si>
  <si>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</si>
  <si>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</si>
  <si>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</si>
  <si>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</si>
  <si>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</si>
  <si>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</si>
  <si>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</si>
  <si>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</si>
  <si>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</si>
  <si>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</si>
  <si>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</si>
  <si>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</si>
  <si>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</si>
  <si>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</si>
  <si>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</si>
  <si>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</si>
  <si>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</si>
  <si>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</si>
  <si>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</si>
  <si>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</si>
  <si>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</si>
  <si>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</si>
  <si>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</si>
  <si>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</si>
  <si>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</si>
  <si>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</si>
  <si>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</si>
  <si>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</si>
  <si>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</si>
  <si>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</si>
  <si>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</si>
  <si>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</si>
  <si>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</si>
  <si>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</si>
  <si>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</si>
  <si>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</si>
  <si>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</si>
  <si>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</si>
  <si>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</si>
  <si>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</si>
  <si>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</si>
  <si>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</si>
  <si>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</si>
  <si>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</si>
  <si>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</si>
  <si>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</si>
  <si>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</si>
  <si>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DPD Kent Lease</t>
  </si>
  <si>
    <t>Dept of Public Defense</t>
  </si>
  <si>
    <t>New Lease</t>
  </si>
  <si>
    <t>Stand Alone</t>
  </si>
  <si>
    <t>Carolyn Mock / Stephanie Clabaugh</t>
  </si>
  <si>
    <t>05/10/18</t>
  </si>
  <si>
    <t>0010</t>
  </si>
  <si>
    <t>A95000</t>
  </si>
  <si>
    <t>0950</t>
  </si>
  <si>
    <t>An NPV analysis was not performed because this was determined to be the only suitable option within the required  4 block proximity to the MRJC.</t>
  </si>
  <si>
    <t>Dept of Public Defense Lease at Kent Valley Professional Plaza</t>
  </si>
  <si>
    <t xml:space="preserve">Kent Valley Professional Center (Kent DPD Expansion) Rent Calculations </t>
  </si>
  <si>
    <t>Base Rent</t>
  </si>
  <si>
    <t>Months</t>
  </si>
  <si>
    <t>Monthly Rate</t>
  </si>
  <si>
    <t xml:space="preserve">         M 1 </t>
  </si>
  <si>
    <t>M 1 - 12</t>
  </si>
  <si>
    <t>M 13 - 24</t>
  </si>
  <si>
    <t>M 25 - 36</t>
  </si>
  <si>
    <t>M 37  -48</t>
  </si>
  <si>
    <t>M 49 - 60</t>
  </si>
  <si>
    <t>M 61  - 72</t>
  </si>
  <si>
    <t>M 73  - 84</t>
  </si>
  <si>
    <t>M 85  - 96</t>
  </si>
  <si>
    <t>M 97  - 108</t>
  </si>
  <si>
    <t>M 109 - 120</t>
  </si>
  <si>
    <t>Annual Base Rent Total</t>
  </si>
  <si>
    <t>*Note - this is based on a Lease Commencement Date estimated at December 1, 2018, but subject to change depending on actual LCD</t>
  </si>
  <si>
    <t>OPEX Additional Rent</t>
  </si>
  <si>
    <t>Year</t>
  </si>
  <si>
    <t xml:space="preserve">Monthly Opex </t>
  </si>
  <si>
    <t>Note* KC Starts paying OPEX at Lease Commencment; reconciliations/estimates run on a calendar year; OPEX estimated to increase 5% annually</t>
  </si>
  <si>
    <t xml:space="preserve">Annual Total Base and OPEX </t>
  </si>
  <si>
    <t>Total Biennium Total Costs</t>
  </si>
  <si>
    <t>*Note: Total Biennium Costs includes $2,000 per year estimated minor repairs costs for years 2019-2028</t>
  </si>
  <si>
    <t xml:space="preserve">*Bienniums color coded by yellow/green </t>
  </si>
  <si>
    <t>Total Lease Cost</t>
  </si>
  <si>
    <t>Rent &amp; operating costs based on estimated lease commencement date of 12/1/18</t>
  </si>
  <si>
    <t>- Cost includes estimate of $2,000/year for minor repairs.</t>
  </si>
  <si>
    <t xml:space="preserve">- Estimated operating cost increases based on 5% maximum allowed per lease. </t>
  </si>
  <si>
    <t>- Appropriation to Building Repair and Replacement Fund for tenant improvements being transmitted under separate ordinance.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</si>
</sst>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  <numFmt numFmtId="168" formatCode="&quot;$&quot;#,##0.00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520">
    <xf numFmtId="0" fontId="0" fillId="0" borderId="0" xfId="0"/>
    <xf numFmtId="0" fontId="0" fillId="0" borderId="0" xfId="0" applyAlignment="1">
      <alignment/>
    </xf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9" fillId="0" borderId="7" xfId="0" applyFont="1" applyBorder="1"/>
    <xf numFmtId="0" fontId="2" fillId="0" borderId="5" xfId="0" applyFont="1" applyBorder="1" applyAlignment="1">
      <alignment horizontal="center" wrapText="1"/>
    </xf>
    <xf numFmtId="0" fontId="19" fillId="0" borderId="4" xfId="0" applyFont="1" applyBorder="1"/>
    <xf numFmtId="0" fontId="19" fillId="0" borderId="8" xfId="0" applyFont="1" applyBorder="1"/>
    <xf numFmtId="0" fontId="2" fillId="0" borderId="9" xfId="0" applyFont="1" applyBorder="1"/>
    <xf numFmtId="0" fontId="2" fillId="0" borderId="3" xfId="0" applyFont="1" applyFill="1" applyBorder="1"/>
    <xf numFmtId="0" fontId="2" fillId="0" borderId="10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9" fillId="0" borderId="12" xfId="0" applyFont="1" applyBorder="1"/>
    <xf numFmtId="0" fontId="19" fillId="0" borderId="13" xfId="0" applyFont="1" applyBorder="1"/>
    <xf numFmtId="0" fontId="2" fillId="0" borderId="14" xfId="0" applyFont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17" xfId="0" applyFont="1" applyFill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2" fillId="0" borderId="0" xfId="0" applyFont="1" applyBorder="1"/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19" fillId="0" borderId="3" xfId="0" applyFont="1" applyBorder="1"/>
    <xf numFmtId="0" fontId="20" fillId="0" borderId="0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/>
    </xf>
    <xf numFmtId="0" fontId="19" fillId="0" borderId="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0" xfId="0" applyFont="1"/>
    <xf numFmtId="0" fontId="22" fillId="0" borderId="23" xfId="0" applyFont="1" applyBorder="1"/>
    <xf numFmtId="0" fontId="20" fillId="0" borderId="0" xfId="0" applyFont="1" applyBorder="1" applyAlignment="1" quotePrefix="1">
      <alignment horizontal="left" vertical="center" wrapText="1"/>
    </xf>
    <xf numFmtId="0" fontId="24" fillId="0" borderId="0" xfId="0" applyFont="1"/>
    <xf numFmtId="0" fontId="0" fillId="0" borderId="0" xfId="0" applyFont="1" applyAlignment="1" quotePrefix="1">
      <alignment horizontal="center"/>
    </xf>
    <xf numFmtId="0" fontId="31" fillId="0" borderId="24" xfId="0" applyFont="1" applyFill="1" applyBorder="1" applyAlignment="1">
      <alignment horizontal="left"/>
    </xf>
    <xf numFmtId="0" fontId="30" fillId="0" borderId="0" xfId="0" applyFont="1" applyFill="1" applyBorder="1"/>
    <xf numFmtId="166" fontId="3" fillId="0" borderId="3" xfId="16" applyNumberFormat="1" applyFont="1" applyBorder="1"/>
    <xf numFmtId="0" fontId="19" fillId="0" borderId="16" xfId="0" applyFont="1" applyBorder="1"/>
    <xf numFmtId="0" fontId="19" fillId="0" borderId="0" xfId="0" applyFont="1" applyBorder="1"/>
    <xf numFmtId="0" fontId="2" fillId="0" borderId="17" xfId="0" applyFont="1" applyFill="1" applyBorder="1" applyAlignment="1">
      <alignment horizontal="left"/>
    </xf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166" fontId="3" fillId="0" borderId="15" xfId="16" applyNumberFormat="1" applyFont="1" applyBorder="1"/>
    <xf numFmtId="166" fontId="3" fillId="0" borderId="25" xfId="16" applyNumberFormat="1" applyFont="1" applyBorder="1"/>
    <xf numFmtId="166" fontId="3" fillId="0" borderId="26" xfId="16" applyNumberFormat="1" applyFont="1" applyBorder="1"/>
    <xf numFmtId="166" fontId="23" fillId="0" borderId="3" xfId="16" applyNumberFormat="1" applyFont="1" applyBorder="1"/>
    <xf numFmtId="0" fontId="2" fillId="0" borderId="0" xfId="0" applyFont="1" applyAlignment="1" quotePrefix="1">
      <alignment vertical="top" wrapText="1"/>
    </xf>
    <xf numFmtId="0" fontId="2" fillId="0" borderId="0" xfId="0" applyFont="1" applyAlignment="1" quotePrefix="1">
      <alignment vertical="top"/>
    </xf>
    <xf numFmtId="0" fontId="11" fillId="0" borderId="0" xfId="0" applyFont="1" applyFill="1" applyAlignment="1" quotePrefix="1">
      <alignment vertical="top"/>
    </xf>
    <xf numFmtId="44" fontId="2" fillId="0" borderId="0" xfId="16" applyFont="1"/>
    <xf numFmtId="0" fontId="22" fillId="0" borderId="24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66" fontId="22" fillId="0" borderId="0" xfId="16" applyNumberFormat="1" applyFont="1" applyFill="1" applyBorder="1" applyAlignment="1">
      <alignment horizontal="right"/>
    </xf>
    <xf numFmtId="0" fontId="25" fillId="0" borderId="0" xfId="0" applyFont="1" applyFill="1" applyBorder="1"/>
    <xf numFmtId="0" fontId="2" fillId="0" borderId="23" xfId="0" applyFont="1" applyFill="1" applyBorder="1"/>
    <xf numFmtId="0" fontId="2" fillId="0" borderId="21" xfId="0" applyFont="1" applyFill="1" applyBorder="1" applyAlignment="1">
      <alignment horizontal="center"/>
    </xf>
    <xf numFmtId="166" fontId="2" fillId="0" borderId="21" xfId="16" applyNumberFormat="1" applyFont="1" applyFill="1" applyBorder="1" applyAlignment="1">
      <alignment horizontal="left"/>
    </xf>
    <xf numFmtId="0" fontId="2" fillId="0" borderId="4" xfId="0" applyFont="1" applyFill="1" applyBorder="1"/>
    <xf numFmtId="1" fontId="22" fillId="0" borderId="6" xfId="0" applyNumberFormat="1" applyFont="1" applyFill="1" applyBorder="1" applyAlignment="1">
      <alignment horizontal="center" wrapText="1"/>
    </xf>
    <xf numFmtId="166" fontId="2" fillId="0" borderId="5" xfId="16" applyNumberFormat="1" applyFont="1" applyFill="1" applyBorder="1" applyAlignment="1">
      <alignment horizontal="left"/>
    </xf>
    <xf numFmtId="166" fontId="2" fillId="0" borderId="21" xfId="16" applyNumberFormat="1" applyFont="1" applyFill="1" applyBorder="1"/>
    <xf numFmtId="166" fontId="8" fillId="0" borderId="21" xfId="16" applyNumberFormat="1" applyFont="1" applyFill="1" applyBorder="1" applyAlignment="1">
      <alignment horizontal="center"/>
    </xf>
    <xf numFmtId="166" fontId="8" fillId="0" borderId="22" xfId="16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49" fontId="2" fillId="0" borderId="23" xfId="0" applyNumberFormat="1" applyFont="1" applyFill="1" applyBorder="1"/>
    <xf numFmtId="49" fontId="2" fillId="0" borderId="13" xfId="0" applyNumberFormat="1" applyFont="1" applyFill="1" applyBorder="1"/>
    <xf numFmtId="166" fontId="2" fillId="0" borderId="22" xfId="16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11" xfId="16" applyNumberFormat="1" applyFont="1" applyFill="1" applyBorder="1" applyAlignment="1">
      <alignment horizontal="left"/>
    </xf>
    <xf numFmtId="0" fontId="2" fillId="0" borderId="27" xfId="0" applyFont="1" applyBorder="1"/>
    <xf numFmtId="0" fontId="10" fillId="0" borderId="28" xfId="0" applyFont="1" applyBorder="1"/>
    <xf numFmtId="0" fontId="2" fillId="0" borderId="28" xfId="0" applyFont="1" applyBorder="1"/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7" xfId="0" applyFont="1" applyFill="1" applyBorder="1"/>
    <xf numFmtId="166" fontId="8" fillId="0" borderId="5" xfId="16" applyNumberFormat="1" applyFont="1" applyFill="1" applyBorder="1" applyAlignment="1">
      <alignment horizontal="center"/>
    </xf>
    <xf numFmtId="44" fontId="2" fillId="0" borderId="21" xfId="16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6" fontId="2" fillId="0" borderId="29" xfId="16" applyNumberFormat="1" applyFont="1" applyBorder="1" applyAlignment="1">
      <alignment horizontal="center" wrapText="1"/>
    </xf>
    <xf numFmtId="166" fontId="2" fillId="0" borderId="22" xfId="16" applyNumberFormat="1" applyFont="1" applyFill="1" applyBorder="1"/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31" xfId="0" applyFont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37" fillId="0" borderId="0" xfId="0" applyFont="1" applyBorder="1" applyProtection="1">
      <protection locked="0"/>
    </xf>
    <xf numFmtId="0" fontId="33" fillId="0" borderId="0" xfId="0" applyFont="1" applyBorder="1" applyAlignment="1" applyProtection="1">
      <alignment vertical="top"/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33" fillId="0" borderId="0" xfId="0" applyFont="1" applyBorder="1" applyProtection="1">
      <protection locked="0"/>
    </xf>
    <xf numFmtId="0" fontId="43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7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 quotePrefix="1">
      <alignment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39" fillId="0" borderId="0" xfId="0" applyFont="1" applyBorder="1" applyProtection="1">
      <protection locked="0"/>
    </xf>
    <xf numFmtId="0" fontId="42" fillId="0" borderId="0" xfId="0" applyFont="1" applyBorder="1" applyProtection="1">
      <protection locked="0"/>
    </xf>
    <xf numFmtId="0" fontId="33" fillId="0" borderId="33" xfId="0" applyFont="1" applyBorder="1" applyAlignment="1" applyProtection="1">
      <alignment vertical="top"/>
      <protection locked="0"/>
    </xf>
    <xf numFmtId="0" fontId="33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6" fillId="3" borderId="27" xfId="0" applyFont="1" applyFill="1" applyBorder="1" applyAlignment="1" applyProtection="1">
      <alignment horizontal="left" vertical="top"/>
      <protection locked="0"/>
    </xf>
    <xf numFmtId="0" fontId="36" fillId="3" borderId="28" xfId="0" applyFont="1" applyFill="1" applyBorder="1" applyAlignment="1" applyProtection="1">
      <alignment horizontal="left" vertical="top"/>
      <protection locked="0"/>
    </xf>
    <xf numFmtId="0" fontId="36" fillId="3" borderId="30" xfId="0" applyFont="1" applyFill="1" applyBorder="1" applyAlignment="1" applyProtection="1">
      <alignment horizontal="left" vertical="top"/>
      <protection locked="0"/>
    </xf>
    <xf numFmtId="0" fontId="36" fillId="3" borderId="31" xfId="0" applyFont="1" applyFill="1" applyBorder="1" applyAlignment="1" applyProtection="1">
      <alignment horizontal="left" vertical="top"/>
      <protection locked="0"/>
    </xf>
    <xf numFmtId="166" fontId="36" fillId="3" borderId="31" xfId="16" applyNumberFormat="1" applyFont="1" applyFill="1" applyBorder="1" applyAlignment="1" applyProtection="1">
      <alignment horizontal="left" vertical="top"/>
      <protection locked="0"/>
    </xf>
    <xf numFmtId="0" fontId="36" fillId="3" borderId="27" xfId="0" applyFont="1" applyFill="1" applyBorder="1" applyAlignment="1" applyProtection="1">
      <alignment vertical="top"/>
      <protection locked="0"/>
    </xf>
    <xf numFmtId="0" fontId="36" fillId="3" borderId="28" xfId="0" applyFont="1" applyFill="1" applyBorder="1" applyAlignment="1" applyProtection="1">
      <alignment vertical="top"/>
      <protection locked="0"/>
    </xf>
    <xf numFmtId="0" fontId="34" fillId="3" borderId="30" xfId="0" applyFont="1" applyFill="1" applyBorder="1" applyAlignment="1" applyProtection="1">
      <alignment vertical="top"/>
      <protection locked="0"/>
    </xf>
    <xf numFmtId="0" fontId="34" fillId="3" borderId="31" xfId="0" applyFont="1" applyFill="1" applyBorder="1" applyAlignment="1" applyProtection="1">
      <alignment horizontal="left" vertical="top"/>
      <protection locked="0"/>
    </xf>
    <xf numFmtId="165" fontId="34" fillId="3" borderId="31" xfId="18" applyNumberFormat="1" applyFont="1" applyFill="1" applyBorder="1" applyAlignment="1" applyProtection="1">
      <alignment horizontal="center"/>
      <protection locked="0"/>
    </xf>
    <xf numFmtId="49" fontId="36" fillId="3" borderId="31" xfId="0" applyNumberFormat="1" applyFont="1" applyFill="1" applyBorder="1" applyAlignment="1" applyProtection="1">
      <alignment horizontal="right" vertical="top"/>
      <protection locked="0"/>
    </xf>
    <xf numFmtId="0" fontId="34" fillId="3" borderId="28" xfId="0" applyFont="1" applyFill="1" applyBorder="1" applyAlignment="1" applyProtection="1">
      <alignment horizontal="left"/>
      <protection locked="0"/>
    </xf>
    <xf numFmtId="0" fontId="34" fillId="3" borderId="35" xfId="0" applyFont="1" applyFill="1" applyBorder="1" applyAlignment="1" applyProtection="1">
      <alignment horizontal="left"/>
      <protection locked="0"/>
    </xf>
    <xf numFmtId="166" fontId="34" fillId="3" borderId="29" xfId="16" applyNumberFormat="1" applyFont="1" applyFill="1" applyBorder="1" applyAlignment="1" applyProtection="1">
      <alignment horizontal="center"/>
      <protection locked="0"/>
    </xf>
    <xf numFmtId="166" fontId="34" fillId="3" borderId="36" xfId="16" applyNumberFormat="1" applyFont="1" applyFill="1" applyBorder="1" applyAlignment="1" applyProtection="1">
      <alignment horizontal="center"/>
      <protection locked="0"/>
    </xf>
    <xf numFmtId="49" fontId="33" fillId="3" borderId="27" xfId="0" applyNumberFormat="1" applyFont="1" applyFill="1" applyBorder="1" applyProtection="1">
      <protection locked="0"/>
    </xf>
    <xf numFmtId="0" fontId="33" fillId="3" borderId="30" xfId="0" applyFont="1" applyFill="1" applyBorder="1" applyProtection="1">
      <protection locked="0"/>
    </xf>
    <xf numFmtId="166" fontId="34" fillId="3" borderId="35" xfId="16" applyNumberFormat="1" applyFont="1" applyFill="1" applyBorder="1" applyAlignment="1" applyProtection="1">
      <alignment horizontal="center"/>
      <protection locked="0"/>
    </xf>
    <xf numFmtId="0" fontId="33" fillId="4" borderId="31" xfId="0" applyFont="1" applyFill="1" applyBorder="1" applyAlignment="1" applyProtection="1">
      <alignment horizontal="left" vertical="center"/>
      <protection locked="0"/>
    </xf>
    <xf numFmtId="49" fontId="33" fillId="4" borderId="31" xfId="0" applyNumberFormat="1" applyFont="1" applyFill="1" applyBorder="1" applyAlignment="1" applyProtection="1">
      <alignment horizontal="left" vertical="center"/>
      <protection locked="0"/>
    </xf>
    <xf numFmtId="1" fontId="33" fillId="4" borderId="37" xfId="0" applyNumberFormat="1" applyFont="1" applyFill="1" applyBorder="1" applyAlignment="1" applyProtection="1">
      <alignment horizontal="left" vertical="center"/>
      <protection locked="0"/>
    </xf>
    <xf numFmtId="1" fontId="33" fillId="4" borderId="31" xfId="0" applyNumberFormat="1" applyFont="1" applyFill="1" applyBorder="1" applyAlignment="1" applyProtection="1">
      <alignment horizontal="left" vertical="center"/>
      <protection locked="0"/>
    </xf>
    <xf numFmtId="0" fontId="33" fillId="4" borderId="31" xfId="0" applyFont="1" applyFill="1" applyBorder="1" applyAlignment="1" applyProtection="1">
      <alignment horizontal="left"/>
      <protection locked="0"/>
    </xf>
    <xf numFmtId="0" fontId="33" fillId="4" borderId="31" xfId="0" applyFont="1" applyFill="1" applyBorder="1" applyAlignment="1" applyProtection="1">
      <alignment vertical="top"/>
      <protection locked="0"/>
    </xf>
    <xf numFmtId="0" fontId="33" fillId="3" borderId="27" xfId="0" applyFont="1" applyFill="1" applyBorder="1" applyProtection="1">
      <protection locked="0"/>
    </xf>
    <xf numFmtId="0" fontId="33" fillId="3" borderId="31" xfId="0" applyFont="1" applyFill="1" applyBorder="1" applyAlignment="1" applyProtection="1">
      <alignment vertical="top"/>
      <protection locked="0"/>
    </xf>
    <xf numFmtId="0" fontId="16" fillId="0" borderId="0" xfId="0" applyFont="1" applyProtection="1" quotePrefix="1">
      <protection locked="0"/>
    </xf>
    <xf numFmtId="0" fontId="16" fillId="0" borderId="0" xfId="0" applyFont="1" applyAlignment="1" applyProtection="1" quotePrefix="1">
      <alignment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40" fillId="0" borderId="0" xfId="0" applyFont="1" applyAlignment="1" quotePrefix="1">
      <alignment wrapText="1"/>
    </xf>
    <xf numFmtId="0" fontId="40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2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2" fillId="0" borderId="5" xfId="0" applyNumberFormat="1" applyFont="1" applyFill="1" applyBorder="1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41" fillId="0" borderId="0" xfId="0" applyFont="1" applyBorder="1" applyAlignment="1" applyProtection="1" quotePrefix="1">
      <alignment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49" fontId="34" fillId="3" borderId="31" xfId="18" applyNumberFormat="1" applyFont="1" applyFill="1" applyBorder="1" applyAlignment="1" applyProtection="1" quotePrefix="1">
      <alignment horizontal="center"/>
      <protection locked="0"/>
    </xf>
    <xf numFmtId="49" fontId="36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6" fillId="3" borderId="31" xfId="0" applyFont="1" applyFill="1" applyBorder="1" applyAlignment="1" applyProtection="1" quotePrefix="1">
      <alignment horizontal="left" vertical="top"/>
      <protection locked="0"/>
    </xf>
    <xf numFmtId="0" fontId="42" fillId="0" borderId="0" xfId="0" applyFont="1" applyBorder="1" applyAlignment="1" applyProtection="1" quotePrefix="1">
      <alignment vertical="top" wrapText="1"/>
      <protection locked="0"/>
    </xf>
    <xf numFmtId="0" fontId="22" fillId="0" borderId="38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166" fontId="34" fillId="3" borderId="28" xfId="16" applyNumberFormat="1" applyFont="1" applyFill="1" applyBorder="1" applyAlignment="1" applyProtection="1">
      <alignment horizontal="center"/>
      <protection locked="0"/>
    </xf>
    <xf numFmtId="166" fontId="34" fillId="3" borderId="40" xfId="16" applyNumberFormat="1" applyFont="1" applyFill="1" applyBorder="1" applyAlignment="1" applyProtection="1">
      <alignment horizontal="center"/>
      <protection locked="0"/>
    </xf>
    <xf numFmtId="0" fontId="33" fillId="4" borderId="41" xfId="0" applyFont="1" applyFill="1" applyBorder="1" applyAlignment="1" applyProtection="1">
      <alignment vertical="top"/>
      <protection locked="0"/>
    </xf>
    <xf numFmtId="0" fontId="33" fillId="4" borderId="3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2" fillId="0" borderId="5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1" fillId="0" borderId="46" xfId="0" applyFont="1" applyFill="1" applyBorder="1" applyAlignment="1" applyProtection="1">
      <alignment horizontal="left"/>
      <protection locked="0"/>
    </xf>
    <xf numFmtId="0" fontId="21" fillId="0" borderId="46" xfId="0" applyFont="1" applyFill="1" applyBorder="1" applyProtection="1">
      <protection locked="0"/>
    </xf>
    <xf numFmtId="0" fontId="21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4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1" fillId="0" borderId="46" xfId="0" applyFont="1" applyBorder="1" applyAlignment="1" applyProtection="1" quotePrefix="1">
      <alignment wrapText="1"/>
      <protection locked="0"/>
    </xf>
    <xf numFmtId="0" fontId="21" fillId="0" borderId="0" xfId="0" applyFont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46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9" fillId="0" borderId="46" xfId="0" applyFont="1" applyBorder="1" applyAlignment="1" applyProtection="1" quotePrefix="1">
      <alignment vertical="center" wrapText="1"/>
      <protection locked="0"/>
    </xf>
    <xf numFmtId="0" fontId="29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3" fillId="0" borderId="0" xfId="0" applyFont="1" applyProtection="1" quotePrefix="1">
      <protection/>
    </xf>
    <xf numFmtId="0" fontId="17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4" fillId="0" borderId="33" xfId="0" applyFont="1" applyBorder="1" applyProtection="1">
      <protection/>
    </xf>
    <xf numFmtId="0" fontId="34" fillId="0" borderId="0" xfId="0" applyFont="1" applyBorder="1" applyAlignment="1" applyProtection="1">
      <alignment horizontal="left" vertical="top"/>
      <protection/>
    </xf>
    <xf numFmtId="0" fontId="34" fillId="0" borderId="0" xfId="0" applyFont="1" applyBorder="1" applyAlignment="1" applyProtection="1">
      <alignment vertical="top" wrapText="1"/>
      <protection/>
    </xf>
    <xf numFmtId="0" fontId="34" fillId="0" borderId="0" xfId="0" applyFont="1" applyBorder="1" applyAlignment="1" applyProtection="1">
      <alignment vertical="top"/>
      <protection/>
    </xf>
    <xf numFmtId="0" fontId="41" fillId="0" borderId="24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43" fillId="0" borderId="0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0" fontId="17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4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34" fillId="0" borderId="0" xfId="0" applyFont="1" applyBorder="1" applyAlignment="1" applyProtection="1">
      <alignment wrapText="1"/>
      <protection/>
    </xf>
    <xf numFmtId="0" fontId="34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/>
      <protection/>
    </xf>
    <xf numFmtId="0" fontId="33" fillId="0" borderId="0" xfId="0" applyFont="1" applyBorder="1" applyProtection="1"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9" fillId="0" borderId="0" xfId="0" applyFont="1" applyBorder="1" applyAlignment="1" applyProtection="1">
      <alignment vertical="top"/>
      <protection/>
    </xf>
    <xf numFmtId="0" fontId="39" fillId="0" borderId="0" xfId="0" applyFont="1" applyBorder="1" applyProtection="1">
      <protection/>
    </xf>
    <xf numFmtId="0" fontId="15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 quotePrefix="1">
      <alignment vertical="center" wrapText="1"/>
      <protection/>
    </xf>
    <xf numFmtId="0" fontId="36" fillId="0" borderId="0" xfId="0" applyFont="1" applyBorder="1" applyProtection="1">
      <protection/>
    </xf>
    <xf numFmtId="0" fontId="34" fillId="0" borderId="0" xfId="0" applyFont="1" applyBorder="1" applyProtection="1"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0" fontId="42" fillId="0" borderId="0" xfId="0" applyFont="1" applyBorder="1" applyProtection="1">
      <protection/>
    </xf>
    <xf numFmtId="0" fontId="40" fillId="0" borderId="0" xfId="0" applyFont="1" applyBorder="1" applyAlignment="1" applyProtection="1">
      <alignment vertical="top"/>
      <protection/>
    </xf>
    <xf numFmtId="0" fontId="36" fillId="0" borderId="27" xfId="0" applyFont="1" applyBorder="1" applyProtection="1">
      <protection/>
    </xf>
    <xf numFmtId="0" fontId="34" fillId="0" borderId="30" xfId="0" applyFont="1" applyBorder="1" applyProtection="1">
      <protection/>
    </xf>
    <xf numFmtId="0" fontId="1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2" fillId="0" borderId="27" xfId="0" applyFont="1" applyBorder="1" applyProtection="1">
      <protection/>
    </xf>
    <xf numFmtId="0" fontId="2" fillId="0" borderId="30" xfId="0" applyFont="1" applyBorder="1" applyProtection="1">
      <protection/>
    </xf>
    <xf numFmtId="0" fontId="2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6" fillId="0" borderId="49" xfId="0" applyFont="1" applyBorder="1" applyAlignment="1" applyProtection="1">
      <alignment horizontal="center" wrapText="1"/>
      <protection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/>
    <xf numFmtId="0" fontId="23" fillId="0" borderId="2" xfId="0" applyFont="1" applyBorder="1"/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0" fillId="0" borderId="0" xfId="0" applyFont="1" applyBorder="1" applyAlignment="1">
      <alignment horizontal="left" vertical="center" wrapText="1"/>
    </xf>
    <xf numFmtId="167" fontId="34" fillId="5" borderId="3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4" fontId="2" fillId="0" borderId="0" xfId="16" applyFont="1" applyBorder="1"/>
    <xf numFmtId="44" fontId="3" fillId="0" borderId="0" xfId="16" applyFont="1" applyBorder="1"/>
    <xf numFmtId="165" fontId="34" fillId="0" borderId="0" xfId="18" applyNumberFormat="1" applyFont="1" applyFill="1" applyBorder="1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vertical="top"/>
      <protection locked="0"/>
    </xf>
    <xf numFmtId="166" fontId="34" fillId="3" borderId="51" xfId="16" applyNumberFormat="1" applyFont="1" applyFill="1" applyBorder="1" applyAlignment="1" applyProtection="1">
      <alignment horizontal="center"/>
      <protection locked="0"/>
    </xf>
    <xf numFmtId="166" fontId="34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8" fillId="0" borderId="11" xfId="16" applyNumberFormat="1" applyFont="1" applyFill="1" applyBorder="1" applyAlignment="1">
      <alignment horizontal="center"/>
    </xf>
    <xf numFmtId="166" fontId="23" fillId="0" borderId="26" xfId="16" applyNumberFormat="1" applyFont="1" applyBorder="1"/>
    <xf numFmtId="44" fontId="2" fillId="0" borderId="0" xfId="16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22" fillId="2" borderId="50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 wrapText="1"/>
    </xf>
    <xf numFmtId="166" fontId="8" fillId="2" borderId="5" xfId="16" applyNumberFormat="1" applyFont="1" applyFill="1" applyBorder="1" applyAlignment="1">
      <alignment horizontal="center"/>
    </xf>
    <xf numFmtId="166" fontId="23" fillId="2" borderId="3" xfId="16" applyNumberFormat="1" applyFont="1" applyFill="1" applyBorder="1"/>
    <xf numFmtId="0" fontId="22" fillId="0" borderId="0" xfId="0" applyFont="1" applyFill="1" applyBorder="1" applyAlignment="1">
      <alignment horizontal="right" vertical="center"/>
    </xf>
    <xf numFmtId="166" fontId="22" fillId="0" borderId="0" xfId="16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47" fillId="0" borderId="0" xfId="0" applyFont="1"/>
    <xf numFmtId="0" fontId="33" fillId="0" borderId="0" xfId="0" applyFont="1" applyBorder="1" applyAlignment="1" applyProtection="1">
      <alignment vertical="top" wrapText="1"/>
      <protection locked="0"/>
    </xf>
    <xf numFmtId="166" fontId="34" fillId="5" borderId="31" xfId="16" applyNumberFormat="1" applyFont="1" applyFill="1" applyBorder="1" applyAlignment="1" applyProtection="1">
      <alignment horizontal="center" vertical="center"/>
      <protection locked="0"/>
    </xf>
    <xf numFmtId="166" fontId="34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3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2" fillId="0" borderId="24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6" fillId="3" borderId="27" xfId="0" applyNumberFormat="1" applyFont="1" applyFill="1" applyBorder="1" applyAlignment="1" applyProtection="1">
      <alignment horizontal="left" vertical="top"/>
      <protection locked="0"/>
    </xf>
    <xf numFmtId="0" fontId="34" fillId="3" borderId="31" xfId="0" applyFont="1" applyFill="1" applyBorder="1" applyAlignment="1" applyProtection="1" quotePrefix="1">
      <alignment horizontal="left" vertical="top"/>
      <protection locked="0"/>
    </xf>
    <xf numFmtId="0" fontId="48" fillId="0" borderId="0" xfId="20" applyFont="1">
      <alignment/>
      <protection/>
    </xf>
    <xf numFmtId="0" fontId="1" fillId="0" borderId="0" xfId="20">
      <alignment/>
      <protection/>
    </xf>
    <xf numFmtId="0" fontId="48" fillId="0" borderId="54" xfId="20" applyFont="1" applyBorder="1" applyAlignment="1">
      <alignment horizontal="center" vertical="center"/>
      <protection/>
    </xf>
    <xf numFmtId="0" fontId="48" fillId="0" borderId="50" xfId="20" applyFont="1" applyBorder="1" applyAlignment="1">
      <alignment horizontal="center" vertical="center"/>
      <protection/>
    </xf>
    <xf numFmtId="0" fontId="48" fillId="6" borderId="29" xfId="20" applyFont="1" applyFill="1" applyBorder="1">
      <alignment/>
      <protection/>
    </xf>
    <xf numFmtId="0" fontId="48" fillId="7" borderId="29" xfId="20" applyFont="1" applyFill="1" applyBorder="1">
      <alignment/>
      <protection/>
    </xf>
    <xf numFmtId="0" fontId="48" fillId="7" borderId="40" xfId="20" applyFont="1" applyFill="1" applyBorder="1">
      <alignment/>
      <protection/>
    </xf>
    <xf numFmtId="0" fontId="1" fillId="0" borderId="55" xfId="20" applyNumberFormat="1" applyBorder="1" applyAlignment="1">
      <alignment horizontal="center" vertical="center"/>
      <protection/>
    </xf>
    <xf numFmtId="168" fontId="1" fillId="0" borderId="21" xfId="20" applyNumberFormat="1" applyBorder="1" applyAlignment="1">
      <alignment horizontal="center" vertical="center"/>
      <protection/>
    </xf>
    <xf numFmtId="167" fontId="1" fillId="0" borderId="0" xfId="20" applyNumberFormat="1" applyBorder="1" applyAlignment="1">
      <alignment vertical="center"/>
      <protection/>
    </xf>
    <xf numFmtId="167" fontId="1" fillId="0" borderId="24" xfId="20" applyNumberFormat="1" applyBorder="1" applyAlignment="1">
      <alignment vertical="center"/>
      <protection/>
    </xf>
    <xf numFmtId="167" fontId="1" fillId="0" borderId="49" xfId="20" applyNumberFormat="1" applyBorder="1" applyAlignment="1">
      <alignment vertical="center"/>
      <protection/>
    </xf>
    <xf numFmtId="167" fontId="1" fillId="0" borderId="56" xfId="20" applyNumberFormat="1" applyBorder="1" applyAlignment="1">
      <alignment vertical="center"/>
      <protection/>
    </xf>
    <xf numFmtId="0" fontId="48" fillId="0" borderId="57" xfId="20" applyNumberFormat="1" applyFont="1" applyBorder="1">
      <alignment/>
      <protection/>
    </xf>
    <xf numFmtId="0" fontId="1" fillId="0" borderId="29" xfId="20" applyBorder="1">
      <alignment/>
      <protection/>
    </xf>
    <xf numFmtId="168" fontId="1" fillId="0" borderId="29" xfId="20" applyNumberFormat="1" applyBorder="1">
      <alignment/>
      <protection/>
    </xf>
    <xf numFmtId="167" fontId="1" fillId="0" borderId="29" xfId="20" applyNumberFormat="1" applyBorder="1">
      <alignment/>
      <protection/>
    </xf>
    <xf numFmtId="167" fontId="1" fillId="0" borderId="40" xfId="20" applyNumberFormat="1" applyBorder="1">
      <alignment/>
      <protection/>
    </xf>
    <xf numFmtId="0" fontId="1" fillId="0" borderId="0" xfId="20" applyNumberFormat="1" applyFill="1" applyBorder="1">
      <alignment/>
      <protection/>
    </xf>
    <xf numFmtId="0" fontId="48" fillId="0" borderId="0" xfId="20" applyNumberFormat="1" applyFont="1" applyBorder="1">
      <alignment/>
      <protection/>
    </xf>
    <xf numFmtId="0" fontId="1" fillId="0" borderId="0" xfId="20" applyBorder="1">
      <alignment/>
      <protection/>
    </xf>
    <xf numFmtId="168" fontId="1" fillId="0" borderId="0" xfId="20" applyNumberFormat="1" applyBorder="1">
      <alignment/>
      <protection/>
    </xf>
    <xf numFmtId="0" fontId="48" fillId="0" borderId="0" xfId="20" applyNumberFormat="1" applyFont="1" applyFill="1" applyBorder="1">
      <alignment/>
      <protection/>
    </xf>
    <xf numFmtId="0" fontId="1" fillId="0" borderId="54" xfId="20" applyBorder="1" applyAlignment="1">
      <alignment horizontal="center" vertical="center"/>
      <protection/>
    </xf>
    <xf numFmtId="0" fontId="1" fillId="0" borderId="50" xfId="20" applyBorder="1">
      <alignment/>
      <protection/>
    </xf>
    <xf numFmtId="167" fontId="1" fillId="0" borderId="21" xfId="20" applyNumberFormat="1" applyBorder="1" applyAlignment="1">
      <alignment horizontal="center" vertical="center"/>
      <protection/>
    </xf>
    <xf numFmtId="168" fontId="1" fillId="0" borderId="0" xfId="20" applyNumberFormat="1" applyBorder="1" applyAlignment="1">
      <alignment vertical="center"/>
      <protection/>
    </xf>
    <xf numFmtId="0" fontId="1" fillId="0" borderId="58" xfId="20" applyNumberFormat="1" applyFill="1" applyBorder="1" applyAlignment="1">
      <alignment horizontal="center" vertical="center"/>
      <protection/>
    </xf>
    <xf numFmtId="167" fontId="1" fillId="0" borderId="3" xfId="20" applyNumberFormat="1" applyBorder="1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59" xfId="20" applyBorder="1" applyAlignment="1">
      <alignment vertical="center"/>
      <protection/>
    </xf>
    <xf numFmtId="0" fontId="1" fillId="0" borderId="60" xfId="20" applyBorder="1" applyAlignment="1">
      <alignment vertical="center"/>
      <protection/>
    </xf>
    <xf numFmtId="0" fontId="48" fillId="6" borderId="50" xfId="20" applyFont="1" applyFill="1" applyBorder="1">
      <alignment/>
      <protection/>
    </xf>
    <xf numFmtId="0" fontId="48" fillId="7" borderId="50" xfId="20" applyFont="1" applyFill="1" applyBorder="1">
      <alignment/>
      <protection/>
    </xf>
    <xf numFmtId="0" fontId="48" fillId="7" borderId="61" xfId="20" applyFont="1" applyFill="1" applyBorder="1">
      <alignment/>
      <protection/>
    </xf>
    <xf numFmtId="0" fontId="48" fillId="0" borderId="16" xfId="20" applyFont="1" applyBorder="1" applyAlignment="1">
      <alignment vertical="center"/>
      <protection/>
    </xf>
    <xf numFmtId="0" fontId="1" fillId="0" borderId="0" xfId="20" applyBorder="1" applyAlignment="1">
      <alignment vertical="center"/>
      <protection/>
    </xf>
    <xf numFmtId="167" fontId="48" fillId="0" borderId="62" xfId="20" applyNumberFormat="1" applyFont="1" applyBorder="1" applyAlignment="1">
      <alignment vertical="center"/>
      <protection/>
    </xf>
    <xf numFmtId="167" fontId="48" fillId="0" borderId="63" xfId="20" applyNumberFormat="1" applyFont="1" applyBorder="1" applyAlignment="1">
      <alignment vertical="center"/>
      <protection/>
    </xf>
    <xf numFmtId="0" fontId="49" fillId="0" borderId="27" xfId="20" applyFont="1" applyBorder="1" applyAlignment="1">
      <alignment vertical="center"/>
      <protection/>
    </xf>
    <xf numFmtId="0" fontId="49" fillId="0" borderId="28" xfId="20" applyFont="1" applyBorder="1" applyAlignment="1">
      <alignment vertical="center"/>
      <protection/>
    </xf>
    <xf numFmtId="0" fontId="1" fillId="6" borderId="51" xfId="20" applyFill="1" applyBorder="1" applyAlignment="1">
      <alignment vertical="center"/>
      <protection/>
    </xf>
    <xf numFmtId="168" fontId="1" fillId="6" borderId="51" xfId="20" applyNumberFormat="1" applyFill="1" applyBorder="1" applyAlignment="1">
      <alignment vertical="center"/>
      <protection/>
    </xf>
    <xf numFmtId="168" fontId="1" fillId="7" borderId="51" xfId="20" applyNumberFormat="1" applyFill="1" applyBorder="1" applyAlignment="1">
      <alignment vertical="center"/>
      <protection/>
    </xf>
    <xf numFmtId="168" fontId="1" fillId="7" borderId="64" xfId="20" applyNumberFormat="1" applyFill="1" applyBorder="1" applyAlignment="1">
      <alignment vertical="center"/>
      <protection/>
    </xf>
    <xf numFmtId="0" fontId="50" fillId="0" borderId="0" xfId="20" applyFont="1" applyAlignment="1">
      <alignment vertical="center"/>
      <protection/>
    </xf>
    <xf numFmtId="0" fontId="49" fillId="0" borderId="31" xfId="20" applyFont="1" applyBorder="1" applyAlignment="1">
      <alignment vertical="center"/>
      <protection/>
    </xf>
    <xf numFmtId="0" fontId="51" fillId="0" borderId="30" xfId="20" applyFont="1" applyBorder="1" applyAlignment="1">
      <alignment vertical="center"/>
      <protection/>
    </xf>
    <xf numFmtId="0" fontId="1" fillId="0" borderId="30" xfId="20" applyBorder="1" applyAlignment="1">
      <alignment vertical="center"/>
      <protection/>
    </xf>
    <xf numFmtId="167" fontId="49" fillId="8" borderId="31" xfId="20" applyNumberFormat="1" applyFont="1" applyFill="1" applyBorder="1" applyAlignment="1">
      <alignment vertical="center"/>
      <protection/>
    </xf>
    <xf numFmtId="0" fontId="2" fillId="0" borderId="0" xfId="0" applyFont="1" applyAlignment="1" applyProtection="1">
      <alignment wrapText="1"/>
      <protection/>
    </xf>
    <xf numFmtId="0" fontId="33" fillId="5" borderId="27" xfId="0" applyFont="1" applyFill="1" applyBorder="1" applyAlignment="1" applyProtection="1">
      <alignment vertical="top"/>
      <protection locked="0"/>
    </xf>
    <xf numFmtId="0" fontId="33" fillId="5" borderId="28" xfId="0" applyFont="1" applyFill="1" applyBorder="1" applyAlignment="1" applyProtection="1">
      <alignment vertical="top"/>
      <protection locked="0"/>
    </xf>
    <xf numFmtId="0" fontId="33" fillId="5" borderId="30" xfId="0" applyFont="1" applyFill="1" applyBorder="1" applyAlignment="1" applyProtection="1">
      <alignment vertical="top"/>
      <protection locked="0"/>
    </xf>
    <xf numFmtId="49" fontId="33" fillId="5" borderId="27" xfId="0" applyNumberFormat="1" applyFont="1" applyFill="1" applyBorder="1" applyAlignment="1" applyProtection="1" quotePrefix="1">
      <alignment vertical="center" wrapText="1"/>
      <protection/>
    </xf>
    <xf numFmtId="49" fontId="33" fillId="5" borderId="28" xfId="0" applyNumberFormat="1" applyFont="1" applyFill="1" applyBorder="1" applyAlignment="1" applyProtection="1" quotePrefix="1">
      <alignment vertical="center" wrapText="1"/>
      <protection/>
    </xf>
    <xf numFmtId="49" fontId="33" fillId="5" borderId="30" xfId="0" applyNumberFormat="1" applyFont="1" applyFill="1" applyBorder="1" applyAlignment="1" applyProtection="1" quotePrefix="1">
      <alignment vertical="center" wrapText="1"/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49" fontId="33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3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3" fillId="5" borderId="30" xfId="0" applyNumberFormat="1" applyFont="1" applyFill="1" applyBorder="1" applyAlignment="1" applyProtection="1" quotePrefix="1">
      <alignment vertical="center" wrapText="1"/>
      <protection locked="0"/>
    </xf>
    <xf numFmtId="0" fontId="36" fillId="0" borderId="0" xfId="0" applyFont="1" applyFill="1" applyBorder="1" applyAlignment="1" applyProtection="1">
      <alignment horizontal="center" wrapText="1"/>
      <protection/>
    </xf>
    <xf numFmtId="0" fontId="36" fillId="0" borderId="49" xfId="0" applyFont="1" applyFill="1" applyBorder="1" applyAlignment="1" applyProtection="1">
      <alignment horizontal="center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49" xfId="0" applyFont="1" applyBorder="1" applyAlignment="1" applyProtection="1">
      <alignment horizontal="center"/>
      <protection/>
    </xf>
    <xf numFmtId="0" fontId="22" fillId="0" borderId="27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27" xfId="0" applyFont="1" applyFill="1" applyBorder="1" applyAlignment="1" applyProtection="1">
      <alignment wrapText="1"/>
      <protection/>
    </xf>
    <xf numFmtId="0" fontId="22" fillId="0" borderId="30" xfId="0" applyFont="1" applyFill="1" applyBorder="1" applyAlignment="1" applyProtection="1">
      <alignment wrapText="1"/>
      <protection/>
    </xf>
    <xf numFmtId="0" fontId="22" fillId="0" borderId="27" xfId="0" applyFont="1" applyBorder="1" applyAlignment="1" applyProtection="1">
      <alignment vertical="top" wrapText="1"/>
      <protection/>
    </xf>
    <xf numFmtId="0" fontId="22" fillId="0" borderId="3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 quotePrefix="1">
      <alignment vertical="center" wrapText="1"/>
      <protection/>
    </xf>
    <xf numFmtId="0" fontId="36" fillId="0" borderId="27" xfId="0" applyFont="1" applyBorder="1" applyAlignment="1" applyProtection="1">
      <alignment wrapText="1"/>
      <protection/>
    </xf>
    <xf numFmtId="0" fontId="36" fillId="0" borderId="30" xfId="0" applyFont="1" applyBorder="1" applyAlignment="1" applyProtection="1">
      <alignment wrapText="1"/>
      <protection/>
    </xf>
    <xf numFmtId="0" fontId="33" fillId="0" borderId="49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 wrapText="1"/>
      <protection/>
    </xf>
    <xf numFmtId="0" fontId="36" fillId="0" borderId="27" xfId="0" applyFont="1" applyFill="1" applyBorder="1" applyAlignment="1" applyProtection="1">
      <alignment wrapText="1"/>
      <protection/>
    </xf>
    <xf numFmtId="0" fontId="36" fillId="0" borderId="30" xfId="0" applyFont="1" applyFill="1" applyBorder="1" applyAlignment="1" applyProtection="1">
      <alignment wrapText="1"/>
      <protection/>
    </xf>
    <xf numFmtId="0" fontId="36" fillId="0" borderId="27" xfId="0" applyFont="1" applyBorder="1" applyAlignment="1" applyProtection="1">
      <alignment vertical="top" wrapText="1"/>
      <protection/>
    </xf>
    <xf numFmtId="0" fontId="36" fillId="0" borderId="30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horizontal="left" vertical="top" wrapText="1"/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41" fillId="0" borderId="0" xfId="0" applyFont="1" applyFill="1" applyBorder="1" applyAlignment="1" applyProtection="1">
      <alignment horizontal="left" vertical="top" wrapText="1"/>
      <protection/>
    </xf>
    <xf numFmtId="0" fontId="41" fillId="0" borderId="24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41" fillId="0" borderId="24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 quotePrefix="1">
      <alignment vertical="top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 applyProtection="1">
      <alignment vertical="top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1" fillId="0" borderId="24" xfId="0" applyFont="1" applyBorder="1" applyAlignment="1" applyProtection="1">
      <alignment horizontal="left" vertical="center" wrapText="1"/>
      <protection/>
    </xf>
    <xf numFmtId="0" fontId="34" fillId="3" borderId="27" xfId="0" applyFont="1" applyFill="1" applyBorder="1" applyAlignment="1" applyProtection="1">
      <alignment horizontal="left"/>
      <protection locked="0"/>
    </xf>
    <xf numFmtId="0" fontId="34" fillId="3" borderId="35" xfId="0" applyFont="1" applyFill="1" applyBorder="1" applyAlignment="1" applyProtection="1">
      <alignment horizontal="left"/>
      <protection locked="0"/>
    </xf>
    <xf numFmtId="0" fontId="34" fillId="5" borderId="27" xfId="0" applyFont="1" applyFill="1" applyBorder="1" applyAlignment="1" applyProtection="1">
      <alignment horizontal="left" vertical="center" wrapText="1"/>
      <protection locked="0"/>
    </xf>
    <xf numFmtId="0" fontId="34" fillId="5" borderId="28" xfId="0" applyFont="1" applyFill="1" applyBorder="1" applyAlignment="1" applyProtection="1">
      <alignment horizontal="left" vertical="center" wrapText="1"/>
      <protection locked="0"/>
    </xf>
    <xf numFmtId="0" fontId="34" fillId="5" borderId="30" xfId="0" applyFont="1" applyFill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4" fillId="9" borderId="65" xfId="0" applyFont="1" applyFill="1" applyBorder="1" applyAlignment="1">
      <alignment horizontal="center" vertical="center"/>
    </xf>
    <xf numFmtId="166" fontId="22" fillId="0" borderId="27" xfId="16" applyNumberFormat="1" applyFont="1" applyFill="1" applyBorder="1" applyAlignment="1">
      <alignment horizontal="center" vertical="center" wrapText="1"/>
    </xf>
    <xf numFmtId="166" fontId="22" fillId="0" borderId="28" xfId="16" applyNumberFormat="1" applyFont="1" applyFill="1" applyBorder="1" applyAlignment="1">
      <alignment horizontal="center" vertical="center" wrapText="1"/>
    </xf>
    <xf numFmtId="166" fontId="22" fillId="0" borderId="30" xfId="16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22" fillId="0" borderId="23" xfId="0" applyFont="1" applyFill="1" applyBorder="1" applyAlignment="1">
      <alignment wrapText="1"/>
    </xf>
    <xf numFmtId="0" fontId="22" fillId="0" borderId="9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2" fillId="0" borderId="8" xfId="16" applyNumberFormat="1" applyFont="1" applyBorder="1" applyAlignment="1">
      <alignment horizontal="center"/>
    </xf>
    <xf numFmtId="166" fontId="2" fillId="0" borderId="66" xfId="16" applyNumberFormat="1" applyFont="1" applyBorder="1" applyAlignment="1">
      <alignment horizontal="center"/>
    </xf>
    <xf numFmtId="166" fontId="3" fillId="0" borderId="53" xfId="16" applyNumberFormat="1" applyFont="1" applyBorder="1" applyAlignment="1">
      <alignment horizontal="center"/>
    </xf>
    <xf numFmtId="166" fontId="3" fillId="0" borderId="56" xfId="16" applyNumberFormat="1" applyFont="1" applyBorder="1" applyAlignment="1">
      <alignment horizontal="center"/>
    </xf>
    <xf numFmtId="0" fontId="22" fillId="0" borderId="67" xfId="0" applyFont="1" applyFill="1" applyBorder="1" applyAlignment="1">
      <alignment horizontal="left"/>
    </xf>
    <xf numFmtId="0" fontId="22" fillId="0" borderId="68" xfId="0" applyFont="1" applyFill="1" applyBorder="1" applyAlignment="1">
      <alignment horizontal="left"/>
    </xf>
    <xf numFmtId="0" fontId="22" fillId="0" borderId="69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left"/>
    </xf>
    <xf numFmtId="0" fontId="22" fillId="0" borderId="23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2" fillId="0" borderId="61" xfId="0" applyFont="1" applyBorder="1" applyAlignment="1">
      <alignment horizontal="center" wrapText="1"/>
    </xf>
    <xf numFmtId="0" fontId="22" fillId="0" borderId="64" xfId="0" applyFont="1" applyBorder="1" applyAlignment="1">
      <alignment horizontal="center" wrapText="1"/>
    </xf>
    <xf numFmtId="3" fontId="11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 applyProtection="1">
      <alignment vertical="top" wrapText="1"/>
      <protection locked="0"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166" fontId="2" fillId="0" borderId="67" xfId="16" applyNumberFormat="1" applyFont="1" applyBorder="1" applyAlignment="1">
      <alignment horizontal="center"/>
    </xf>
    <xf numFmtId="166" fontId="2" fillId="0" borderId="70" xfId="16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 vertical="center" wrapText="1"/>
    </xf>
    <xf numFmtId="3" fontId="2" fillId="0" borderId="71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56" xfId="0" applyNumberFormat="1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2" fillId="0" borderId="50" xfId="0" applyFont="1" applyFill="1" applyBorder="1" applyAlignment="1">
      <alignment horizontal="center" wrapText="1"/>
    </xf>
    <xf numFmtId="0" fontId="22" fillId="0" borderId="51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left" vertical="top" wrapText="1"/>
    </xf>
    <xf numFmtId="0" fontId="22" fillId="0" borderId="0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4" fillId="9" borderId="65" xfId="0" applyFont="1" applyFill="1" applyBorder="1" applyAlignment="1">
      <alignment horizontal="center" vertical="center"/>
    </xf>
    <xf numFmtId="0" fontId="15" fillId="9" borderId="65" xfId="0" applyFont="1" applyFill="1" applyBorder="1" applyAlignment="1">
      <alignment horizontal="center" vertical="center"/>
    </xf>
    <xf numFmtId="167" fontId="22" fillId="0" borderId="27" xfId="16" applyNumberFormat="1" applyFont="1" applyFill="1" applyBorder="1" applyAlignment="1">
      <alignment horizontal="center" vertical="center" wrapText="1"/>
    </xf>
    <xf numFmtId="167" fontId="22" fillId="0" borderId="28" xfId="16" applyNumberFormat="1" applyFont="1" applyFill="1" applyBorder="1" applyAlignment="1">
      <alignment horizontal="center" vertical="center" wrapText="1"/>
    </xf>
    <xf numFmtId="167" fontId="22" fillId="0" borderId="30" xfId="1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/>
    <xf numFmtId="0" fontId="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16" xfId="0" applyFont="1" applyFill="1" applyBorder="1" applyAlignment="1">
      <alignment wrapText="1"/>
    </xf>
    <xf numFmtId="0" fontId="22" fillId="0" borderId="59" xfId="0" applyFont="1" applyBorder="1"/>
    <xf numFmtId="0" fontId="22" fillId="0" borderId="60" xfId="0" applyFont="1" applyBorder="1"/>
    <xf numFmtId="0" fontId="22" fillId="0" borderId="38" xfId="0" applyFont="1" applyBorder="1"/>
    <xf numFmtId="0" fontId="22" fillId="0" borderId="53" xfId="0" applyFont="1" applyBorder="1"/>
    <xf numFmtId="0" fontId="22" fillId="0" borderId="49" xfId="0" applyFont="1" applyBorder="1"/>
    <xf numFmtId="0" fontId="22" fillId="0" borderId="39" xfId="0" applyFont="1" applyBorder="1"/>
    <xf numFmtId="167" fontId="22" fillId="0" borderId="27" xfId="18" applyNumberFormat="1" applyFont="1" applyFill="1" applyBorder="1" applyAlignment="1">
      <alignment horizontal="center" vertical="center" wrapText="1"/>
    </xf>
    <xf numFmtId="167" fontId="22" fillId="0" borderId="28" xfId="18" applyNumberFormat="1" applyFont="1" applyFill="1" applyBorder="1" applyAlignment="1">
      <alignment horizontal="center" vertical="center" wrapText="1"/>
    </xf>
    <xf numFmtId="167" fontId="22" fillId="0" borderId="30" xfId="18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166" fontId="2" fillId="0" borderId="7" xfId="16" applyNumberFormat="1" applyFont="1" applyBorder="1"/>
    <xf numFmtId="166" fontId="2" fillId="0" borderId="72" xfId="16" applyNumberFormat="1" applyFont="1" applyBorder="1"/>
    <xf numFmtId="166" fontId="3" fillId="0" borderId="1" xfId="16" applyNumberFormat="1" applyFont="1" applyBorder="1"/>
    <xf numFmtId="166" fontId="3" fillId="0" borderId="73" xfId="16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53">
      <selection activeCell="C176" sqref="C176:N176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08" t="s">
        <v>60</v>
      </c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167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20" t="s">
        <v>76</v>
      </c>
      <c r="E11" s="420"/>
      <c r="F11" s="421"/>
      <c r="G11" s="138" t="s">
        <v>157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22" t="s">
        <v>75</v>
      </c>
      <c r="E12" s="422"/>
      <c r="F12" s="423"/>
      <c r="G12" s="138" t="s">
        <v>158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22" t="s">
        <v>74</v>
      </c>
      <c r="E13" s="422"/>
      <c r="F13" s="423"/>
      <c r="G13" s="138" t="s">
        <v>159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24" t="s">
        <v>73</v>
      </c>
      <c r="E14" s="422"/>
      <c r="F14" s="423"/>
      <c r="G14" s="138" t="s">
        <v>160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22" t="s">
        <v>72</v>
      </c>
      <c r="E15" s="422"/>
      <c r="F15" s="423"/>
      <c r="G15" s="138" t="s">
        <v>161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22" t="s">
        <v>103</v>
      </c>
      <c r="E16" s="422"/>
      <c r="F16" s="240"/>
      <c r="G16" s="187" t="s">
        <v>162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22" t="s">
        <v>69</v>
      </c>
      <c r="E17" s="422"/>
      <c r="F17" s="423"/>
      <c r="G17" s="141">
        <v>10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20" t="s">
        <v>70</v>
      </c>
      <c r="E18" s="420"/>
      <c r="F18" s="421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420" t="s">
        <v>139</v>
      </c>
      <c r="E19" s="420"/>
      <c r="F19" s="421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12" t="s">
        <v>34</v>
      </c>
      <c r="H20" s="412"/>
      <c r="I20" s="41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158</v>
      </c>
      <c r="H21" s="144"/>
      <c r="I21" s="145"/>
      <c r="J21" s="146" t="s">
        <v>164</v>
      </c>
      <c r="K21" s="335" t="s">
        <v>165</v>
      </c>
      <c r="L21" s="335" t="s">
        <v>163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18" t="s">
        <v>125</v>
      </c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438" t="s">
        <v>144</v>
      </c>
      <c r="E39" s="438"/>
      <c r="F39" s="43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28" t="s">
        <v>77</v>
      </c>
      <c r="E40" s="428"/>
      <c r="F40" s="429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28" t="s">
        <v>78</v>
      </c>
      <c r="E41" s="428"/>
      <c r="F41" s="429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32" t="s">
        <v>166</v>
      </c>
      <c r="E43" s="433"/>
      <c r="F43" s="433"/>
      <c r="G43" s="433"/>
      <c r="H43" s="433"/>
      <c r="I43" s="43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35" t="s">
        <v>99</v>
      </c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19" t="s">
        <v>20</v>
      </c>
      <c r="F57" s="419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/>
      <c r="D58" s="158" t="s">
        <v>50</v>
      </c>
      <c r="E58" s="430"/>
      <c r="F58" s="431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36" t="s">
        <v>84</v>
      </c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09"/>
      <c r="D69" s="409"/>
      <c r="E69" s="409"/>
      <c r="F69" s="40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28" t="s">
        <v>85</v>
      </c>
      <c r="F71" s="428"/>
      <c r="G71" s="428"/>
      <c r="H71" s="428"/>
      <c r="I71" s="428"/>
      <c r="J71" s="428"/>
      <c r="K71" s="428"/>
      <c r="L71" s="428"/>
      <c r="M71" s="428"/>
      <c r="N71" s="180"/>
      <c r="O71" s="211"/>
    </row>
    <row r="72" spans="2:15" ht="13.5" customHeight="1">
      <c r="B72" s="210"/>
      <c r="C72" s="268" t="s">
        <v>25</v>
      </c>
      <c r="D72" s="269"/>
      <c r="E72" s="413" t="s">
        <v>86</v>
      </c>
      <c r="F72" s="413"/>
      <c r="G72" s="413"/>
      <c r="H72" s="413"/>
      <c r="I72" s="413"/>
      <c r="J72" s="413"/>
      <c r="K72" s="413"/>
      <c r="L72" s="413"/>
      <c r="M72" s="413"/>
      <c r="N72" s="181"/>
      <c r="O72" s="211"/>
    </row>
    <row r="73" spans="2:15" ht="14.25">
      <c r="B73" s="210"/>
      <c r="C73" s="268" t="s">
        <v>53</v>
      </c>
      <c r="D73" s="269"/>
      <c r="E73" s="413" t="s">
        <v>87</v>
      </c>
      <c r="F73" s="393"/>
      <c r="G73" s="393"/>
      <c r="H73" s="393"/>
      <c r="I73" s="393"/>
      <c r="J73" s="393"/>
      <c r="K73" s="393"/>
      <c r="L73" s="393"/>
      <c r="M73" s="393"/>
      <c r="N73" s="179"/>
      <c r="O73" s="211"/>
    </row>
    <row r="74" spans="2:15" ht="14.25">
      <c r="B74" s="210"/>
      <c r="C74" s="426" t="s">
        <v>55</v>
      </c>
      <c r="D74" s="426"/>
      <c r="E74" s="413" t="s">
        <v>88</v>
      </c>
      <c r="F74" s="393"/>
      <c r="G74" s="393"/>
      <c r="H74" s="393"/>
      <c r="I74" s="393"/>
      <c r="J74" s="393"/>
      <c r="K74" s="393"/>
      <c r="L74" s="393"/>
      <c r="M74" s="393"/>
      <c r="N74" s="179"/>
      <c r="O74" s="211"/>
    </row>
    <row r="75" spans="2:15" ht="14.25" customHeight="1">
      <c r="B75" s="210"/>
      <c r="C75" s="425" t="s">
        <v>56</v>
      </c>
      <c r="D75" s="425"/>
      <c r="E75" s="413" t="s">
        <v>89</v>
      </c>
      <c r="F75" s="413"/>
      <c r="G75" s="413"/>
      <c r="H75" s="413"/>
      <c r="I75" s="413"/>
      <c r="J75" s="413"/>
      <c r="K75" s="413"/>
      <c r="L75" s="413"/>
      <c r="M75" s="413"/>
      <c r="N75" s="181"/>
      <c r="O75" s="211"/>
    </row>
    <row r="76" spans="2:15" ht="14.25">
      <c r="B76" s="210"/>
      <c r="C76" s="426" t="s">
        <v>57</v>
      </c>
      <c r="D76" s="426"/>
      <c r="E76" s="413"/>
      <c r="F76" s="393"/>
      <c r="G76" s="393"/>
      <c r="H76" s="393"/>
      <c r="I76" s="393"/>
      <c r="J76" s="393"/>
      <c r="K76" s="393"/>
      <c r="L76" s="393"/>
      <c r="M76" s="393"/>
      <c r="N76" s="179"/>
      <c r="O76" s="211"/>
    </row>
    <row r="77" spans="2:15" ht="15" customHeight="1">
      <c r="B77" s="210"/>
      <c r="C77" s="427" t="s">
        <v>26</v>
      </c>
      <c r="D77" s="427"/>
      <c r="E77" s="413" t="s">
        <v>90</v>
      </c>
      <c r="F77" s="393"/>
      <c r="G77" s="393"/>
      <c r="H77" s="393"/>
      <c r="I77" s="393"/>
      <c r="J77" s="393"/>
      <c r="K77" s="393"/>
      <c r="L77" s="393"/>
      <c r="M77" s="39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158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99" t="s">
        <v>40</v>
      </c>
      <c r="D81" s="399"/>
      <c r="E81" s="400" t="s">
        <v>22</v>
      </c>
      <c r="F81" s="400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 t="s">
        <v>194</v>
      </c>
      <c r="F84" s="154"/>
      <c r="G84" s="155">
        <v>0</v>
      </c>
      <c r="H84" s="151">
        <v>11877</v>
      </c>
      <c r="I84" s="152">
        <f>144999+2000</f>
        <v>146999</v>
      </c>
      <c r="J84" s="151">
        <f>150286+2000</f>
        <v>152286</v>
      </c>
      <c r="K84" s="151">
        <f>155785+2000</f>
        <v>157785</v>
      </c>
      <c r="L84" s="151">
        <f>161463+2000</f>
        <v>163463</v>
      </c>
      <c r="M84" s="151">
        <v>1096931</v>
      </c>
      <c r="N84" s="193"/>
      <c r="O84" s="211"/>
    </row>
    <row r="85" spans="2:15" ht="14.25" customHeight="1" thickBot="1">
      <c r="B85" s="210"/>
      <c r="C85" s="410" t="s">
        <v>55</v>
      </c>
      <c r="D85" s="41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14" t="s">
        <v>56</v>
      </c>
      <c r="D86" s="41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410" t="s">
        <v>57</v>
      </c>
      <c r="D87" s="41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416" t="s">
        <v>26</v>
      </c>
      <c r="D88" s="41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99" t="s">
        <v>40</v>
      </c>
      <c r="D92" s="399"/>
      <c r="E92" s="400" t="s">
        <v>22</v>
      </c>
      <c r="F92" s="400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410" t="s">
        <v>55</v>
      </c>
      <c r="D96" s="41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414" t="s">
        <v>56</v>
      </c>
      <c r="D97" s="41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410" t="s">
        <v>57</v>
      </c>
      <c r="D98" s="41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416" t="s">
        <v>26</v>
      </c>
      <c r="D99" s="41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99" t="s">
        <v>40</v>
      </c>
      <c r="D103" s="399"/>
      <c r="E103" s="400" t="s">
        <v>22</v>
      </c>
      <c r="F103" s="400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410" t="s">
        <v>55</v>
      </c>
      <c r="D107" s="41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414" t="s">
        <v>56</v>
      </c>
      <c r="D108" s="41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410" t="s">
        <v>57</v>
      </c>
      <c r="D109" s="41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416" t="s">
        <v>26</v>
      </c>
      <c r="D110" s="41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99" t="s">
        <v>40</v>
      </c>
      <c r="D114" s="399"/>
      <c r="E114" s="400" t="s">
        <v>22</v>
      </c>
      <c r="F114" s="400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401" t="s">
        <v>55</v>
      </c>
      <c r="D118" s="40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403" t="s">
        <v>56</v>
      </c>
      <c r="D119" s="40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401" t="s">
        <v>57</v>
      </c>
      <c r="D120" s="40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405" t="s">
        <v>26</v>
      </c>
      <c r="D121" s="40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99" t="s">
        <v>40</v>
      </c>
      <c r="D125" s="399"/>
      <c r="E125" s="400" t="s">
        <v>22</v>
      </c>
      <c r="F125" s="400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401" t="s">
        <v>55</v>
      </c>
      <c r="D129" s="40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403" t="s">
        <v>56</v>
      </c>
      <c r="D130" s="40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401" t="s">
        <v>57</v>
      </c>
      <c r="D131" s="40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405" t="s">
        <v>26</v>
      </c>
      <c r="D132" s="40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99" t="s">
        <v>40</v>
      </c>
      <c r="D136" s="399"/>
      <c r="E136" s="400" t="s">
        <v>22</v>
      </c>
      <c r="F136" s="400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401" t="s">
        <v>55</v>
      </c>
      <c r="D140" s="40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403" t="s">
        <v>56</v>
      </c>
      <c r="D141" s="40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401" t="s">
        <v>57</v>
      </c>
      <c r="D142" s="40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405" t="s">
        <v>26</v>
      </c>
      <c r="D143" s="40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93" t="s">
        <v>100</v>
      </c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179"/>
      <c r="O148" s="224"/>
      <c r="P148" s="225"/>
      <c r="Q148" s="225"/>
    </row>
    <row r="149" spans="2:17" ht="12.75" customHeight="1">
      <c r="B149" s="210"/>
      <c r="C149" s="393" t="s">
        <v>132</v>
      </c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07" t="s">
        <v>18</v>
      </c>
      <c r="D155" s="407" t="s">
        <v>39</v>
      </c>
      <c r="E155" s="397" t="s">
        <v>23</v>
      </c>
      <c r="F155" s="39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400"/>
      <c r="D156" s="400"/>
      <c r="E156" s="398"/>
      <c r="F156" s="39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7" t="s">
        <v>149</v>
      </c>
      <c r="G171" s="388"/>
      <c r="H171" s="388"/>
      <c r="I171" s="388"/>
      <c r="J171" s="388"/>
      <c r="K171" s="388"/>
      <c r="L171" s="388"/>
      <c r="M171" s="388"/>
      <c r="N171" s="38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93" t="s">
        <v>155</v>
      </c>
      <c r="D173" s="393"/>
      <c r="E173" s="393"/>
      <c r="F173" s="393"/>
      <c r="G173" s="393"/>
      <c r="H173" s="393"/>
      <c r="I173" s="393"/>
      <c r="J173" s="393"/>
      <c r="K173" s="393"/>
      <c r="L173" s="393"/>
      <c r="M173" s="393"/>
      <c r="N173" s="179"/>
      <c r="O173" s="224"/>
    </row>
    <row r="174" spans="2:15" ht="34.5" customHeight="1" thickBot="1">
      <c r="B174" s="210"/>
      <c r="C174" s="390" t="s">
        <v>196</v>
      </c>
      <c r="D174" s="391"/>
      <c r="E174" s="391"/>
      <c r="F174" s="391"/>
      <c r="G174" s="391"/>
      <c r="H174" s="391"/>
      <c r="I174" s="391"/>
      <c r="J174" s="391"/>
      <c r="K174" s="391"/>
      <c r="L174" s="391"/>
      <c r="M174" s="391"/>
      <c r="N174" s="392"/>
      <c r="O174" s="224"/>
    </row>
    <row r="175" spans="2:15" ht="34.5" customHeight="1" thickBot="1">
      <c r="B175" s="210"/>
      <c r="C175" s="394" t="s">
        <v>195</v>
      </c>
      <c r="D175" s="395"/>
      <c r="E175" s="395"/>
      <c r="F175" s="395"/>
      <c r="G175" s="395"/>
      <c r="H175" s="395"/>
      <c r="I175" s="395"/>
      <c r="J175" s="395"/>
      <c r="K175" s="395"/>
      <c r="L175" s="395"/>
      <c r="M175" s="395"/>
      <c r="N175" s="396"/>
      <c r="O175" s="224"/>
    </row>
    <row r="176" spans="2:15" ht="34.5" customHeight="1" thickBot="1">
      <c r="B176" s="210"/>
      <c r="C176" s="394" t="s">
        <v>197</v>
      </c>
      <c r="D176" s="395"/>
      <c r="E176" s="395"/>
      <c r="F176" s="395"/>
      <c r="G176" s="395"/>
      <c r="H176" s="395"/>
      <c r="I176" s="395"/>
      <c r="J176" s="395"/>
      <c r="K176" s="395"/>
      <c r="L176" s="395"/>
      <c r="M176" s="395"/>
      <c r="N176" s="396"/>
      <c r="O176" s="224"/>
    </row>
    <row r="177" spans="2:15" ht="34.5" customHeight="1" thickBot="1">
      <c r="B177" s="210"/>
      <c r="C177" s="394" t="s">
        <v>123</v>
      </c>
      <c r="D177" s="395"/>
      <c r="E177" s="395"/>
      <c r="F177" s="395"/>
      <c r="G177" s="395"/>
      <c r="H177" s="395"/>
      <c r="I177" s="395"/>
      <c r="J177" s="395"/>
      <c r="K177" s="395"/>
      <c r="L177" s="395"/>
      <c r="M177" s="395"/>
      <c r="N177" s="396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93" t="s">
        <v>156</v>
      </c>
      <c r="D179" s="393"/>
      <c r="E179" s="393"/>
      <c r="F179" s="393"/>
      <c r="G179" s="393"/>
      <c r="H179" s="393"/>
      <c r="I179" s="393"/>
      <c r="J179" s="393"/>
      <c r="K179" s="393"/>
      <c r="L179" s="393"/>
      <c r="M179" s="393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86"/>
      <c r="D202" s="386"/>
      <c r="E202" s="386"/>
      <c r="F202" s="386"/>
      <c r="G202" s="386"/>
      <c r="H202" s="386"/>
      <c r="I202" s="386"/>
      <c r="J202" s="386"/>
      <c r="K202" s="386"/>
      <c r="L202" s="386"/>
      <c r="M202" s="386"/>
      <c r="N202" s="386"/>
      <c r="O202" s="386"/>
      <c r="P202" s="386"/>
      <c r="Q202" s="386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G29</f>
        <v>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46">
      <selection activeCell="B121" sqref="B121:S121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87" t="s">
        <v>49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43" t="s">
        <v>31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1"/>
    </row>
    <row r="4" spans="1:20" ht="3" customHeight="1" thickBot="1" thickTop="1">
      <c r="A4" s="494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1"/>
    </row>
    <row r="5" spans="1:19" ht="13.5">
      <c r="A5" s="504" t="s">
        <v>7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3"/>
    </row>
    <row r="6" spans="1:20" ht="13.5">
      <c r="A6" s="500" t="s">
        <v>0</v>
      </c>
      <c r="B6" s="501"/>
      <c r="C6" s="499" t="str">
        <f>IF('2a.  Simple Form Data Entry'!G11="","   ",'2a.  Simple Form Data Entry'!G11)</f>
        <v>DPD Kent Lease</v>
      </c>
      <c r="D6" s="499"/>
      <c r="E6" s="499"/>
      <c r="F6" s="499"/>
      <c r="G6" s="499"/>
      <c r="H6" s="499"/>
      <c r="I6" s="499"/>
      <c r="J6" s="499"/>
      <c r="L6" s="293" t="s">
        <v>16</v>
      </c>
      <c r="M6" s="293"/>
      <c r="O6" s="72"/>
      <c r="Q6" s="72"/>
      <c r="R6" s="319">
        <f>IF('2a.  Simple Form Data Entry'!G17="","   ",'2a.  Simple Form Data Entry'!G17)</f>
        <v>10</v>
      </c>
      <c r="S6" s="71" t="s">
        <v>17</v>
      </c>
      <c r="T6" s="11"/>
    </row>
    <row r="7" spans="1:20" ht="13.5" customHeight="1">
      <c r="A7" s="505" t="s">
        <v>152</v>
      </c>
      <c r="B7" s="496"/>
      <c r="C7" s="486" t="str">
        <f>IF('2a.  Simple Form Data Entry'!G12="","   ",'2a.  Simple Form Data Entry'!G12)</f>
        <v>Dept of Public Defense</v>
      </c>
      <c r="D7" s="486"/>
      <c r="E7" s="486"/>
      <c r="F7" s="486"/>
      <c r="G7" s="486"/>
      <c r="H7" s="486"/>
      <c r="I7" s="486"/>
      <c r="J7" s="486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97" t="s">
        <v>2</v>
      </c>
      <c r="B8" s="498"/>
      <c r="C8" s="292" t="str">
        <f>IF('2a.  Simple Form Data Entry'!G15="","   ",'2a.  Simple Form Data Entry'!G15)</f>
        <v>Carolyn Mock / Stephanie Clabaugh</v>
      </c>
      <c r="E8" s="292"/>
      <c r="F8" s="498" t="s">
        <v>8</v>
      </c>
      <c r="G8" s="498"/>
      <c r="H8" s="329" t="str">
        <f>IF('2a.  Simple Form Data Entry'!G15=""," ",'2a.  Simple Form Data Entry'!G16)</f>
        <v>05/10/18</v>
      </c>
      <c r="I8" s="292"/>
      <c r="J8" s="292"/>
      <c r="L8" s="496" t="s">
        <v>10</v>
      </c>
      <c r="M8" s="496"/>
      <c r="N8" s="496"/>
      <c r="O8" s="496"/>
      <c r="P8" s="74"/>
      <c r="Q8" s="74"/>
      <c r="R8" s="292" t="str">
        <f>IF('2a.  Simple Form Data Entry'!G13="","   ",'2a.  Simple Form Data Entry'!G13)</f>
        <v>New Lease</v>
      </c>
      <c r="S8" s="328"/>
      <c r="T8" s="292"/>
      <c r="U8" s="292"/>
      <c r="V8" s="292"/>
      <c r="W8" s="292"/>
      <c r="X8" s="292"/>
    </row>
    <row r="9" spans="1:24" ht="13.5" customHeight="1">
      <c r="A9" s="497" t="s">
        <v>3</v>
      </c>
      <c r="B9" s="498"/>
      <c r="C9" s="295"/>
      <c r="D9" s="292"/>
      <c r="E9" s="292"/>
      <c r="F9" s="498" t="s">
        <v>13</v>
      </c>
      <c r="G9" s="498"/>
      <c r="H9" s="292"/>
      <c r="I9" s="292"/>
      <c r="J9" s="292"/>
      <c r="L9" s="496" t="s">
        <v>9</v>
      </c>
      <c r="M9" s="496"/>
      <c r="N9" s="496"/>
      <c r="O9" s="496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39" t="str">
        <f>IF('2a.  Simple Form Data Entry'!G10=""," ",'2a.  Simple Form Data Entry'!G10)</f>
        <v>Dept of Public Defense Lease at Kent Valley Professional Plaza</v>
      </c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40"/>
      <c r="T10" s="11"/>
    </row>
    <row r="11" spans="1:20" ht="13.5" thickBot="1">
      <c r="A11" s="332"/>
      <c r="B11" s="333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43" t="s">
        <v>14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89" t="s">
        <v>32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93" t="s">
        <v>145</v>
      </c>
      <c r="B17" s="493"/>
      <c r="C17" s="493"/>
      <c r="D17" s="493"/>
      <c r="E17" s="490" t="str">
        <f>IF('2a.  Simple Form Data Entry'!G39="N","NA",'2a.  Simple Form Data Entry'!G40)</f>
        <v>NA</v>
      </c>
      <c r="F17" s="491"/>
      <c r="G17" s="492"/>
      <c r="H17" s="451" t="s">
        <v>153</v>
      </c>
      <c r="I17" s="452"/>
      <c r="J17" s="452"/>
      <c r="K17" s="452"/>
      <c r="L17" s="452"/>
      <c r="M17" s="452"/>
      <c r="N17" s="310"/>
      <c r="O17" s="444" t="str">
        <f>IF('2a.  Simple Form Data Entry'!G39="N","NA",'2a.  Simple Form Data Entry'!G41)</f>
        <v>NA</v>
      </c>
      <c r="P17" s="445"/>
      <c r="Q17" s="445"/>
      <c r="R17" s="445"/>
      <c r="S17" s="44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89" t="s">
        <v>33</v>
      </c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57" t="str">
        <f>IF('2a.  Simple Form Data Entry'!E80="","   ",'2a.  Simple Form Data Entry'!E80)</f>
        <v>Dept of Public Defense</v>
      </c>
      <c r="B35" s="458"/>
      <c r="C35" s="459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A95000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0950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27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Rent &amp; operating costs based on estimated lease commencement date of 12/1/18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11877</v>
      </c>
      <c r="L38" s="80">
        <f t="shared" si="7"/>
        <v>11877</v>
      </c>
      <c r="M38" s="80">
        <f>'2a.  Simple Form Data Entry'!I84</f>
        <v>146999</v>
      </c>
      <c r="N38" s="80">
        <f>'2a.  Simple Form Data Entry'!J84</f>
        <v>152286</v>
      </c>
      <c r="O38" s="80">
        <f t="shared" si="5"/>
        <v>299285</v>
      </c>
      <c r="P38" s="80">
        <f>'2a.  Simple Form Data Entry'!K84</f>
        <v>157785</v>
      </c>
      <c r="Q38" s="80">
        <f>'2a.  Simple Form Data Entry'!L84</f>
        <v>163463</v>
      </c>
      <c r="R38" s="80">
        <f t="shared" si="6"/>
        <v>321248</v>
      </c>
      <c r="S38" s="83">
        <f>'2a.  Simple Form Data Entry'!M84</f>
        <v>1096931</v>
      </c>
      <c r="T38" s="12"/>
    </row>
    <row r="39" spans="1:20" ht="13.5" customHeight="1">
      <c r="A39" s="16"/>
      <c r="B39" s="447" t="s">
        <v>55</v>
      </c>
      <c r="C39" s="448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449" t="s">
        <v>56</v>
      </c>
      <c r="C40" s="45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47" t="s">
        <v>57</v>
      </c>
      <c r="C41" s="448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63" t="s">
        <v>26</v>
      </c>
      <c r="C42" s="464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11877</v>
      </c>
      <c r="L43" s="63">
        <f t="shared" si="7"/>
        <v>11877</v>
      </c>
      <c r="M43" s="63">
        <f t="shared" si="8"/>
        <v>146999</v>
      </c>
      <c r="N43" s="63">
        <f t="shared" si="8"/>
        <v>152286</v>
      </c>
      <c r="O43" s="63">
        <f t="shared" si="5"/>
        <v>299285</v>
      </c>
      <c r="P43" s="63">
        <f aca="true" t="shared" si="9" ref="P43:Q43">SUM(P36:P42)</f>
        <v>157785</v>
      </c>
      <c r="Q43" s="63">
        <f t="shared" si="9"/>
        <v>163463</v>
      </c>
      <c r="R43" s="63">
        <f t="shared" si="6"/>
        <v>321248</v>
      </c>
      <c r="S43" s="64">
        <f t="shared" si="8"/>
        <v>1096931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60" t="str">
        <f>IF('2a.  Simple Form Data Entry'!E91="","   ",'2a.  Simple Form Data Entry'!E91)</f>
        <v xml:space="preserve">   </v>
      </c>
      <c r="B45" s="461"/>
      <c r="C45" s="462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47" t="s">
        <v>55</v>
      </c>
      <c r="C49" s="448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449" t="s">
        <v>56</v>
      </c>
      <c r="C50" s="45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47" t="s">
        <v>57</v>
      </c>
      <c r="C51" s="448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63" t="s">
        <v>26</v>
      </c>
      <c r="C52" s="464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60" t="str">
        <f>IF('2a.  Simple Form Data Entry'!E102="","   ",'2a.  Simple Form Data Entry'!E102)</f>
        <v xml:space="preserve">   </v>
      </c>
      <c r="B55" s="461"/>
      <c r="C55" s="462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47" t="s">
        <v>55</v>
      </c>
      <c r="C59" s="448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49" t="s">
        <v>56</v>
      </c>
      <c r="C60" s="45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47" t="s">
        <v>57</v>
      </c>
      <c r="C61" s="448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63" t="s">
        <v>26</v>
      </c>
      <c r="C62" s="464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60" t="str">
        <f>IF('2a.  Simple Form Data Entry'!E113="","   ",'2a.  Simple Form Data Entry'!E113)</f>
        <v xml:space="preserve">   </v>
      </c>
      <c r="B65" s="461"/>
      <c r="C65" s="462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47" t="s">
        <v>55</v>
      </c>
      <c r="C69" s="448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49" t="s">
        <v>56</v>
      </c>
      <c r="C70" s="45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47" t="s">
        <v>57</v>
      </c>
      <c r="C71" s="448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63" t="s">
        <v>26</v>
      </c>
      <c r="C72" s="464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60" t="str">
        <f>IF('2a.  Simple Form Data Entry'!E124="","   ",'2a.  Simple Form Data Entry'!E124)</f>
        <v xml:space="preserve">   </v>
      </c>
      <c r="B75" s="461"/>
      <c r="C75" s="462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47" t="s">
        <v>55</v>
      </c>
      <c r="C79" s="448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449" t="s">
        <v>56</v>
      </c>
      <c r="C80" s="45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47" t="s">
        <v>57</v>
      </c>
      <c r="C81" s="448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63" t="s">
        <v>26</v>
      </c>
      <c r="C82" s="464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60" t="str">
        <f>IF('2a.  Simple Form Data Entry'!E135="","   ",'2a.  Simple Form Data Entry'!E135)</f>
        <v xml:space="preserve">   </v>
      </c>
      <c r="B85" s="461"/>
      <c r="C85" s="462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47" t="s">
        <v>55</v>
      </c>
      <c r="C89" s="448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449" t="s">
        <v>56</v>
      </c>
      <c r="C90" s="45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47" t="s">
        <v>57</v>
      </c>
      <c r="C91" s="448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63" t="s">
        <v>26</v>
      </c>
      <c r="C92" s="464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11877</v>
      </c>
      <c r="L95" s="56">
        <f t="shared" si="10"/>
        <v>11877</v>
      </c>
      <c r="M95" s="56">
        <f t="shared" si="23"/>
        <v>146999</v>
      </c>
      <c r="N95" s="56">
        <f t="shared" si="23"/>
        <v>152286</v>
      </c>
      <c r="O95" s="56">
        <f t="shared" si="11"/>
        <v>299285</v>
      </c>
      <c r="P95" s="56">
        <f aca="true" t="shared" si="24" ref="P95:Q95">P73+P63+P53+P43+P83+P93</f>
        <v>157785</v>
      </c>
      <c r="Q95" s="56">
        <f t="shared" si="24"/>
        <v>163463</v>
      </c>
      <c r="R95" s="56">
        <f t="shared" si="12"/>
        <v>321248</v>
      </c>
      <c r="S95" s="65">
        <f t="shared" si="23"/>
        <v>1096931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88" t="s">
        <v>15</v>
      </c>
      <c r="B97" s="488"/>
      <c r="C97" s="488"/>
      <c r="D97" s="488"/>
      <c r="E97" s="488"/>
      <c r="F97" s="488"/>
      <c r="G97" s="488"/>
      <c r="H97" s="488"/>
      <c r="I97" s="488"/>
      <c r="J97" s="488"/>
      <c r="K97" s="488"/>
      <c r="L97" s="488"/>
      <c r="M97" s="488"/>
      <c r="N97" s="488"/>
      <c r="O97" s="488"/>
      <c r="P97" s="488"/>
      <c r="Q97" s="488"/>
      <c r="R97" s="488"/>
      <c r="S97" s="48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506" t="s">
        <v>18</v>
      </c>
      <c r="B101" s="507"/>
      <c r="C101" s="508"/>
      <c r="D101" s="472" t="s">
        <v>19</v>
      </c>
      <c r="E101" s="472" t="s">
        <v>5</v>
      </c>
      <c r="F101" s="465" t="s">
        <v>104</v>
      </c>
      <c r="G101" s="472" t="s">
        <v>11</v>
      </c>
      <c r="H101" s="483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67" t="str">
        <f>CONCATENATE(L24," Appropriation Change")</f>
        <v>2017 / 2018 Appropriation Change</v>
      </c>
      <c r="P101" s="42"/>
      <c r="Q101" s="314"/>
      <c r="R101" s="476" t="s">
        <v>137</v>
      </c>
      <c r="S101" s="477"/>
      <c r="T101" s="42"/>
    </row>
    <row r="102" spans="1:20" ht="27.75" customHeight="1" thickBot="1">
      <c r="A102" s="509"/>
      <c r="B102" s="510"/>
      <c r="C102" s="511"/>
      <c r="D102" s="473"/>
      <c r="E102" s="473"/>
      <c r="F102" s="466"/>
      <c r="G102" s="473"/>
      <c r="H102" s="484"/>
      <c r="I102" s="316"/>
      <c r="J102" s="191" t="s">
        <v>24</v>
      </c>
      <c r="K102" s="287" t="str">
        <f>'2a.  Simple Form Data Entry'!H156</f>
        <v>Allocation Change</v>
      </c>
      <c r="L102" s="468"/>
      <c r="P102" s="42"/>
      <c r="Q102" s="314"/>
      <c r="R102" s="478"/>
      <c r="S102" s="479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74">
        <f>'2a.  Simple Form Data Entry'!J157</f>
        <v>0</v>
      </c>
      <c r="S103" s="475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53">
        <f>'2a.  Simple Form Data Entry'!J158</f>
        <v>0</v>
      </c>
      <c r="S104" s="454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53">
        <f>'2a.  Simple Form Data Entry'!J159</f>
        <v>0</v>
      </c>
      <c r="S105" s="454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53">
        <f>'2a.  Simple Form Data Entry'!J160</f>
        <v>0</v>
      </c>
      <c r="S106" s="454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53">
        <f>'2a.  Simple Form Data Entry'!J161</f>
        <v>0</v>
      </c>
      <c r="S107" s="454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53">
        <f>'2a.  Simple Form Data Entry'!J162</f>
        <v>0</v>
      </c>
      <c r="S108" s="454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55">
        <f>SUM(R103:S107)</f>
        <v>0</v>
      </c>
      <c r="S109" s="456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85" t="str">
        <f>IF('2a.  Simple Form Data Entry'!G39="Y","See note 5 below.",'2a.  Simple Form Data Entry'!D43)</f>
        <v>An NPV analysis was not performed because this was determined to be the only suitable option within the required  4 block proximity to the MRJC.</v>
      </c>
      <c r="C112" s="485"/>
      <c r="D112" s="485"/>
      <c r="E112" s="485"/>
      <c r="F112" s="485"/>
      <c r="G112" s="485"/>
      <c r="H112" s="485"/>
      <c r="I112" s="485"/>
      <c r="J112" s="485"/>
      <c r="K112" s="485"/>
      <c r="L112" s="485"/>
      <c r="M112" s="485"/>
      <c r="N112" s="485"/>
      <c r="O112" s="485"/>
      <c r="P112" s="485"/>
      <c r="Q112" s="485"/>
      <c r="R112" s="485"/>
      <c r="S112" s="485"/>
      <c r="T112" s="5"/>
    </row>
    <row r="113" spans="1:20" ht="13.5">
      <c r="A113" s="68" t="s">
        <v>112</v>
      </c>
      <c r="B113" s="480" t="s">
        <v>150</v>
      </c>
      <c r="C113" s="480"/>
      <c r="D113" s="480"/>
      <c r="E113" s="480"/>
      <c r="F113" s="480"/>
      <c r="G113" s="480"/>
      <c r="H113" s="480"/>
      <c r="I113" s="480"/>
      <c r="J113" s="480"/>
      <c r="K113" s="480"/>
      <c r="L113" s="480"/>
      <c r="M113" s="480"/>
      <c r="N113" s="480"/>
      <c r="O113" s="480"/>
      <c r="P113" s="480"/>
      <c r="Q113" s="480"/>
      <c r="R113" s="480"/>
      <c r="S113" s="480"/>
      <c r="T113" s="5"/>
    </row>
    <row r="114" spans="1:20" ht="15" customHeight="1">
      <c r="A114" s="69" t="s">
        <v>52</v>
      </c>
      <c r="B114" s="481" t="s">
        <v>116</v>
      </c>
      <c r="C114" s="481"/>
      <c r="D114" s="481"/>
      <c r="E114" s="481"/>
      <c r="F114" s="481"/>
      <c r="G114" s="481"/>
      <c r="H114" s="481"/>
      <c r="I114" s="481"/>
      <c r="J114" s="481"/>
      <c r="K114" s="481"/>
      <c r="L114" s="481"/>
      <c r="M114" s="481"/>
      <c r="N114" s="481"/>
      <c r="O114" s="481"/>
      <c r="P114" s="481"/>
      <c r="Q114" s="481"/>
      <c r="R114" s="481"/>
      <c r="S114" s="481"/>
      <c r="T114" s="5"/>
    </row>
    <row r="115" spans="1:20" ht="13.5">
      <c r="A115" s="69" t="s">
        <v>113</v>
      </c>
      <c r="B115" s="482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82"/>
      <c r="D115" s="482"/>
      <c r="E115" s="482"/>
      <c r="F115" s="482"/>
      <c r="G115" s="482"/>
      <c r="H115" s="482"/>
      <c r="I115" s="482"/>
      <c r="J115" s="482"/>
      <c r="K115" s="482"/>
      <c r="L115" s="482"/>
      <c r="M115" s="482"/>
      <c r="N115" s="482"/>
      <c r="O115" s="482"/>
      <c r="P115" s="482"/>
      <c r="Q115" s="482"/>
      <c r="R115" s="482"/>
      <c r="S115" s="482"/>
      <c r="T115" s="5"/>
    </row>
    <row r="116" spans="1:20" ht="13.5" customHeight="1">
      <c r="A116" s="67" t="s">
        <v>114</v>
      </c>
      <c r="B116" s="471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71"/>
      <c r="D116" s="471"/>
      <c r="E116" s="471"/>
      <c r="F116" s="471"/>
      <c r="G116" s="471"/>
      <c r="H116" s="471"/>
      <c r="I116" s="471"/>
      <c r="J116" s="471"/>
      <c r="K116" s="471"/>
      <c r="L116" s="471"/>
      <c r="M116" s="471"/>
      <c r="N116" s="471"/>
      <c r="O116" s="471"/>
      <c r="P116" s="471"/>
      <c r="Q116" s="471"/>
      <c r="R116" s="471"/>
      <c r="S116" s="471"/>
      <c r="T116" s="5"/>
    </row>
    <row r="117" spans="1:20" ht="16.5" customHeight="1">
      <c r="A117" s="67" t="s">
        <v>118</v>
      </c>
      <c r="B117" s="470" t="s">
        <v>111</v>
      </c>
      <c r="C117" s="470"/>
      <c r="D117" s="470"/>
      <c r="E117" s="470"/>
      <c r="F117" s="470"/>
      <c r="G117" s="470"/>
      <c r="H117" s="470"/>
      <c r="I117" s="470"/>
      <c r="J117" s="470"/>
      <c r="K117" s="470"/>
      <c r="L117" s="470"/>
      <c r="M117" s="470"/>
      <c r="N117" s="470"/>
      <c r="O117" s="470"/>
      <c r="P117" s="470"/>
      <c r="Q117" s="470"/>
      <c r="R117" s="470"/>
      <c r="S117" s="470"/>
      <c r="T117" s="5"/>
    </row>
    <row r="118" spans="1:19" ht="14.25" customHeight="1">
      <c r="A118" s="67"/>
      <c r="B118" s="469" t="str">
        <f>'2a.  Simple Form Data Entry'!C174</f>
        <v xml:space="preserve">- Estimated operating cost increases based on 5% maximum allowed per lease. </v>
      </c>
      <c r="C118" s="469"/>
      <c r="D118" s="469"/>
      <c r="E118" s="469"/>
      <c r="F118" s="469"/>
      <c r="G118" s="469"/>
      <c r="H118" s="469"/>
      <c r="I118" s="469"/>
      <c r="J118" s="469"/>
      <c r="K118" s="469"/>
      <c r="L118" s="469"/>
      <c r="M118" s="469"/>
      <c r="N118" s="469"/>
      <c r="O118" s="469"/>
      <c r="P118" s="469"/>
      <c r="Q118" s="469"/>
      <c r="R118" s="469"/>
      <c r="S118" s="469"/>
    </row>
    <row r="119" spans="1:19" ht="13.5">
      <c r="A119" s="67"/>
      <c r="B119" s="469" t="str">
        <f>'2a.  Simple Form Data Entry'!C175</f>
        <v>- Cost includes estimate of $2,000/year for minor repairs.</v>
      </c>
      <c r="C119" s="469"/>
      <c r="D119" s="469"/>
      <c r="E119" s="469"/>
      <c r="F119" s="469"/>
      <c r="G119" s="469"/>
      <c r="H119" s="469"/>
      <c r="I119" s="469"/>
      <c r="J119" s="469"/>
      <c r="K119" s="469"/>
      <c r="L119" s="469"/>
      <c r="M119" s="469"/>
      <c r="N119" s="469"/>
      <c r="O119" s="469"/>
      <c r="P119" s="469"/>
      <c r="Q119" s="469"/>
      <c r="R119" s="469"/>
      <c r="S119" s="469"/>
    </row>
    <row r="120" spans="1:19" ht="12.75" customHeight="1">
      <c r="A120" s="67"/>
      <c r="B120" s="469" t="str">
        <f>'2a.  Simple Form Data Entry'!C176</f>
        <v>- Appropriation to Building Repair and Replacement Fund for tenant improvements being transmitted under separate ordinance.</v>
      </c>
      <c r="C120" s="469"/>
      <c r="D120" s="469"/>
      <c r="E120" s="469"/>
      <c r="F120" s="469"/>
      <c r="G120" s="469"/>
      <c r="H120" s="469"/>
      <c r="I120" s="469"/>
      <c r="J120" s="469"/>
      <c r="K120" s="469"/>
      <c r="L120" s="469"/>
      <c r="M120" s="469"/>
      <c r="N120" s="469"/>
      <c r="O120" s="469"/>
      <c r="P120" s="469"/>
      <c r="Q120" s="469"/>
      <c r="R120" s="469"/>
      <c r="S120" s="469"/>
    </row>
    <row r="121" spans="1:19" ht="15" customHeight="1">
      <c r="A121" s="67"/>
      <c r="B121" s="469"/>
      <c r="C121" s="469"/>
      <c r="D121" s="469"/>
      <c r="E121" s="469"/>
      <c r="F121" s="469"/>
      <c r="G121" s="469"/>
      <c r="H121" s="469"/>
      <c r="I121" s="469"/>
      <c r="J121" s="469"/>
      <c r="K121" s="469"/>
      <c r="L121" s="469"/>
      <c r="M121" s="469"/>
      <c r="N121" s="469"/>
      <c r="O121" s="469"/>
      <c r="P121" s="469"/>
      <c r="Q121" s="469"/>
      <c r="R121" s="469"/>
      <c r="S121" s="469"/>
    </row>
    <row r="122" spans="1:20" ht="13.5">
      <c r="A122" s="67"/>
      <c r="B122" s="469"/>
      <c r="C122" s="469"/>
      <c r="D122" s="469"/>
      <c r="E122" s="469"/>
      <c r="F122" s="469"/>
      <c r="G122" s="469"/>
      <c r="H122" s="469"/>
      <c r="I122" s="469"/>
      <c r="J122" s="469"/>
      <c r="K122" s="469"/>
      <c r="L122" s="469"/>
      <c r="M122" s="469"/>
      <c r="N122" s="469"/>
      <c r="O122" s="469"/>
      <c r="P122" s="469"/>
      <c r="Q122" s="469"/>
      <c r="R122" s="469"/>
      <c r="S122" s="469"/>
      <c r="T122" s="5"/>
    </row>
    <row r="123" spans="1:19" ht="13.5">
      <c r="A123" s="67"/>
      <c r="B123" s="469"/>
      <c r="C123" s="469"/>
      <c r="D123" s="469"/>
      <c r="E123" s="469"/>
      <c r="F123" s="469"/>
      <c r="G123" s="469"/>
      <c r="H123" s="469"/>
      <c r="I123" s="469"/>
      <c r="J123" s="469"/>
      <c r="K123" s="469"/>
      <c r="L123" s="469"/>
      <c r="M123" s="469"/>
      <c r="N123" s="469"/>
      <c r="O123" s="469"/>
      <c r="P123" s="469"/>
      <c r="Q123" s="469"/>
      <c r="R123" s="469"/>
      <c r="S123" s="469"/>
    </row>
    <row r="124" spans="1:19" ht="13.5">
      <c r="A124" t="str">
        <f>IF('2a.  Simple Form Data Entry'!C180=""," ","6.")</f>
        <v xml:space="preserve"> </v>
      </c>
      <c r="B124" s="469"/>
      <c r="C124" s="469"/>
      <c r="D124" s="469"/>
      <c r="E124" s="469"/>
      <c r="F124" s="469"/>
      <c r="G124" s="469"/>
      <c r="H124" s="469"/>
      <c r="I124" s="469"/>
      <c r="J124" s="469"/>
      <c r="K124" s="469"/>
      <c r="L124" s="469"/>
      <c r="M124" s="469"/>
      <c r="N124" s="469"/>
      <c r="O124" s="469"/>
      <c r="P124" s="469"/>
      <c r="Q124" s="469"/>
      <c r="R124" s="469"/>
      <c r="S124" s="469"/>
    </row>
    <row r="125" spans="1:19" ht="13.5">
      <c r="A125" s="69"/>
      <c r="B125" s="469"/>
      <c r="C125" s="469"/>
      <c r="D125" s="469"/>
      <c r="E125" s="469"/>
      <c r="F125" s="469"/>
      <c r="G125" s="469"/>
      <c r="H125" s="469"/>
      <c r="I125" s="469"/>
      <c r="J125" s="469"/>
      <c r="K125" s="469"/>
      <c r="L125" s="469"/>
      <c r="M125" s="469"/>
      <c r="N125" s="469"/>
      <c r="O125" s="469"/>
      <c r="P125" s="469"/>
      <c r="Q125" s="469"/>
      <c r="R125" s="469"/>
      <c r="S125" s="469"/>
    </row>
    <row r="126" spans="1:19" ht="13.5">
      <c r="A126" s="69"/>
      <c r="B126" s="469"/>
      <c r="C126" s="469"/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  <c r="Q126" s="469"/>
      <c r="R126" s="469"/>
      <c r="S126" s="469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C10:S11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workbookViewId="0" topLeftCell="A4">
      <selection activeCell="P21" sqref="P21"/>
    </sheetView>
  </sheetViews>
  <sheetFormatPr defaultColWidth="9.140625" defaultRowHeight="12.75"/>
  <cols>
    <col min="1" max="1" width="13.00390625" style="337" customWidth="1"/>
    <col min="2" max="2" width="16.7109375" style="337" customWidth="1"/>
    <col min="3" max="3" width="8.8515625" style="337" hidden="1" customWidth="1"/>
    <col min="4" max="4" width="11.28125" style="337" customWidth="1"/>
    <col min="5" max="5" width="10.140625" style="337" customWidth="1"/>
    <col min="6" max="6" width="10.8515625" style="337" customWidth="1"/>
    <col min="7" max="7" width="10.28125" style="337" customWidth="1"/>
    <col min="8" max="8" width="11.421875" style="337" customWidth="1"/>
    <col min="9" max="9" width="10.421875" style="337" customWidth="1"/>
    <col min="10" max="10" width="13.57421875" style="337" customWidth="1"/>
    <col min="11" max="11" width="13.00390625" style="337" customWidth="1"/>
    <col min="12" max="13" width="12.57421875" style="337" customWidth="1"/>
    <col min="14" max="14" width="13.140625" style="337" customWidth="1"/>
    <col min="15" max="16384" width="9.140625" style="337" customWidth="1"/>
  </cols>
  <sheetData>
    <row r="1" ht="12.75">
      <c r="A1" s="336" t="s">
        <v>168</v>
      </c>
    </row>
    <row r="3" ht="15.75" thickBot="1">
      <c r="A3" s="336" t="s">
        <v>169</v>
      </c>
    </row>
    <row r="4" spans="1:14" ht="15.75" thickBot="1">
      <c r="A4" s="338" t="s">
        <v>170</v>
      </c>
      <c r="B4" s="339" t="s">
        <v>171</v>
      </c>
      <c r="C4" s="340">
        <v>2017</v>
      </c>
      <c r="D4" s="340">
        <v>2018</v>
      </c>
      <c r="E4" s="341">
        <v>2019</v>
      </c>
      <c r="F4" s="341">
        <v>2020</v>
      </c>
      <c r="G4" s="340">
        <v>2021</v>
      </c>
      <c r="H4" s="340">
        <v>2022</v>
      </c>
      <c r="I4" s="341">
        <v>2023</v>
      </c>
      <c r="J4" s="341">
        <v>2024</v>
      </c>
      <c r="K4" s="340">
        <v>2025</v>
      </c>
      <c r="L4" s="340">
        <v>2026</v>
      </c>
      <c r="M4" s="342">
        <v>2027</v>
      </c>
      <c r="N4" s="342">
        <v>2028</v>
      </c>
    </row>
    <row r="5" spans="1:14" ht="12.75" hidden="1">
      <c r="A5" s="343" t="s">
        <v>172</v>
      </c>
      <c r="B5" s="344">
        <v>0</v>
      </c>
      <c r="C5" s="345">
        <v>0</v>
      </c>
      <c r="D5" s="345">
        <v>0</v>
      </c>
      <c r="E5" s="345"/>
      <c r="F5" s="345"/>
      <c r="G5" s="345"/>
      <c r="H5" s="345"/>
      <c r="I5" s="345"/>
      <c r="J5" s="345"/>
      <c r="K5" s="345"/>
      <c r="L5" s="345"/>
      <c r="M5" s="345"/>
      <c r="N5" s="346"/>
    </row>
    <row r="6" spans="1:14" ht="12.75">
      <c r="A6" s="343" t="s">
        <v>173</v>
      </c>
      <c r="B6" s="344">
        <v>8160</v>
      </c>
      <c r="C6" s="345"/>
      <c r="D6" s="345">
        <v>8160</v>
      </c>
      <c r="E6" s="345">
        <f>B6*11</f>
        <v>89760</v>
      </c>
      <c r="F6" s="345"/>
      <c r="G6" s="345"/>
      <c r="H6" s="345"/>
      <c r="I6" s="345"/>
      <c r="J6" s="345"/>
      <c r="K6" s="345"/>
      <c r="L6" s="345"/>
      <c r="M6" s="345"/>
      <c r="N6" s="346"/>
    </row>
    <row r="7" spans="1:14" ht="12.75">
      <c r="A7" s="343" t="s">
        <v>174</v>
      </c>
      <c r="B7" s="344">
        <v>8404.8</v>
      </c>
      <c r="C7" s="345"/>
      <c r="D7" s="345"/>
      <c r="E7" s="345">
        <f>B7*1</f>
        <v>8404.8</v>
      </c>
      <c r="F7" s="345">
        <f>B7*11</f>
        <v>92452.79999999999</v>
      </c>
      <c r="G7" s="345"/>
      <c r="H7" s="345"/>
      <c r="I7" s="345"/>
      <c r="J7" s="345"/>
      <c r="K7" s="345"/>
      <c r="L7" s="345"/>
      <c r="M7" s="345"/>
      <c r="N7" s="346"/>
    </row>
    <row r="8" spans="1:14" ht="12.75">
      <c r="A8" s="343" t="s">
        <v>175</v>
      </c>
      <c r="B8" s="344">
        <v>8657.76</v>
      </c>
      <c r="C8" s="345"/>
      <c r="D8" s="345"/>
      <c r="E8" s="345"/>
      <c r="F8" s="345">
        <f>B8*1</f>
        <v>8657.76</v>
      </c>
      <c r="G8" s="345">
        <f>B8*11</f>
        <v>95235.36</v>
      </c>
      <c r="H8" s="345"/>
      <c r="I8" s="345"/>
      <c r="J8" s="345"/>
      <c r="K8" s="345"/>
      <c r="L8" s="345"/>
      <c r="M8" s="345"/>
      <c r="N8" s="346"/>
    </row>
    <row r="9" spans="1:14" ht="12.75">
      <c r="A9" s="343" t="s">
        <v>176</v>
      </c>
      <c r="B9" s="344">
        <v>8914.8</v>
      </c>
      <c r="C9" s="345"/>
      <c r="D9" s="345"/>
      <c r="E9" s="345"/>
      <c r="F9" s="345"/>
      <c r="G9" s="345">
        <f>B9*1</f>
        <v>8914.8</v>
      </c>
      <c r="H9" s="345">
        <f>B9*11</f>
        <v>98062.79999999999</v>
      </c>
      <c r="I9" s="345"/>
      <c r="J9" s="345"/>
      <c r="K9" s="345"/>
      <c r="L9" s="345"/>
      <c r="M9" s="345"/>
      <c r="N9" s="346"/>
    </row>
    <row r="10" spans="1:14" ht="12.75">
      <c r="A10" s="343" t="s">
        <v>177</v>
      </c>
      <c r="B10" s="344">
        <v>9184.08</v>
      </c>
      <c r="C10" s="345"/>
      <c r="D10" s="345"/>
      <c r="E10" s="345"/>
      <c r="F10" s="345"/>
      <c r="G10" s="345"/>
      <c r="H10" s="345">
        <f>B10*1</f>
        <v>9184.08</v>
      </c>
      <c r="I10" s="345">
        <f>B10*11</f>
        <v>101024.88</v>
      </c>
      <c r="J10" s="345"/>
      <c r="K10" s="345"/>
      <c r="L10" s="345"/>
      <c r="M10" s="345"/>
      <c r="N10" s="346"/>
    </row>
    <row r="11" spans="1:14" ht="12.75">
      <c r="A11" s="343" t="s">
        <v>178</v>
      </c>
      <c r="B11" s="344">
        <v>9461.52</v>
      </c>
      <c r="C11" s="345"/>
      <c r="D11" s="345"/>
      <c r="E11" s="345"/>
      <c r="F11" s="345"/>
      <c r="G11" s="345"/>
      <c r="H11" s="345"/>
      <c r="I11" s="345">
        <f>B11*1</f>
        <v>9461.52</v>
      </c>
      <c r="J11" s="345">
        <f>B11*11</f>
        <v>104076.72</v>
      </c>
      <c r="K11" s="345"/>
      <c r="L11" s="345"/>
      <c r="M11" s="345"/>
      <c r="N11" s="346"/>
    </row>
    <row r="12" spans="1:14" ht="12.75">
      <c r="A12" s="343" t="s">
        <v>179</v>
      </c>
      <c r="B12" s="344">
        <v>9743.04</v>
      </c>
      <c r="C12" s="345"/>
      <c r="D12" s="345"/>
      <c r="E12" s="345"/>
      <c r="F12" s="345"/>
      <c r="G12" s="345"/>
      <c r="H12" s="345"/>
      <c r="I12" s="345"/>
      <c r="J12" s="345">
        <f>B12*1</f>
        <v>9743.04</v>
      </c>
      <c r="K12" s="345">
        <f>B12*11</f>
        <v>107173.44</v>
      </c>
      <c r="L12" s="345"/>
      <c r="M12" s="345"/>
      <c r="N12" s="346"/>
    </row>
    <row r="13" spans="1:14" ht="12.75">
      <c r="A13" s="343" t="s">
        <v>180</v>
      </c>
      <c r="B13" s="344">
        <v>10036.8</v>
      </c>
      <c r="C13" s="345"/>
      <c r="D13" s="345"/>
      <c r="E13" s="345"/>
      <c r="F13" s="345"/>
      <c r="G13" s="345"/>
      <c r="H13" s="345"/>
      <c r="I13" s="345"/>
      <c r="J13" s="345"/>
      <c r="K13" s="345">
        <f>B13*1</f>
        <v>10036.8</v>
      </c>
      <c r="L13" s="345">
        <f>B13*11</f>
        <v>110404.79999999999</v>
      </c>
      <c r="M13" s="345"/>
      <c r="N13" s="346"/>
    </row>
    <row r="14" spans="1:14" ht="12.75">
      <c r="A14" s="343" t="s">
        <v>181</v>
      </c>
      <c r="B14" s="344">
        <v>10338.72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>
        <f>B14*1</f>
        <v>10338.72</v>
      </c>
      <c r="M14" s="345">
        <f>B14*11</f>
        <v>113725.92</v>
      </c>
      <c r="N14" s="346"/>
    </row>
    <row r="15" spans="1:14" ht="15.75" thickBot="1">
      <c r="A15" s="343" t="s">
        <v>182</v>
      </c>
      <c r="B15" s="344">
        <v>10648.8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>
        <f>B15*1</f>
        <v>10648.8</v>
      </c>
      <c r="N15" s="348">
        <f>B15*11</f>
        <v>117136.79999999999</v>
      </c>
    </row>
    <row r="16" spans="1:14" ht="15.75" thickBot="1">
      <c r="A16" s="349" t="s">
        <v>183</v>
      </c>
      <c r="B16" s="350"/>
      <c r="C16" s="351">
        <v>0</v>
      </c>
      <c r="D16" s="352">
        <f aca="true" t="shared" si="0" ref="D16:N16">SUM(D5:D15)</f>
        <v>8160</v>
      </c>
      <c r="E16" s="352">
        <f t="shared" si="0"/>
        <v>98164.8</v>
      </c>
      <c r="F16" s="352">
        <f t="shared" si="0"/>
        <v>101110.55999999998</v>
      </c>
      <c r="G16" s="352">
        <f t="shared" si="0"/>
        <v>104150.16</v>
      </c>
      <c r="H16" s="352">
        <f t="shared" si="0"/>
        <v>107246.87999999999</v>
      </c>
      <c r="I16" s="352">
        <f t="shared" si="0"/>
        <v>110486.40000000001</v>
      </c>
      <c r="J16" s="352">
        <f t="shared" si="0"/>
        <v>113819.76000000001</v>
      </c>
      <c r="K16" s="352">
        <f t="shared" si="0"/>
        <v>117210.24</v>
      </c>
      <c r="L16" s="352">
        <f t="shared" si="0"/>
        <v>120743.51999999999</v>
      </c>
      <c r="M16" s="352">
        <f t="shared" si="0"/>
        <v>124374.72</v>
      </c>
      <c r="N16" s="353">
        <f t="shared" si="0"/>
        <v>117136.79999999999</v>
      </c>
    </row>
    <row r="17" ht="12.75">
      <c r="A17" s="354" t="s">
        <v>184</v>
      </c>
    </row>
    <row r="18" spans="1:14" ht="12.75">
      <c r="A18" s="355"/>
      <c r="B18" s="356"/>
      <c r="C18" s="356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</row>
    <row r="19" ht="15.75" thickBot="1">
      <c r="A19" s="358" t="s">
        <v>185</v>
      </c>
    </row>
    <row r="20" spans="1:14" ht="15.75" thickBot="1">
      <c r="A20" s="359" t="s">
        <v>186</v>
      </c>
      <c r="B20" s="360" t="s">
        <v>187</v>
      </c>
      <c r="C20" s="340">
        <v>2017</v>
      </c>
      <c r="D20" s="340">
        <v>2018</v>
      </c>
      <c r="E20" s="341">
        <v>2019</v>
      </c>
      <c r="F20" s="341">
        <v>2020</v>
      </c>
      <c r="G20" s="340">
        <v>2021</v>
      </c>
      <c r="H20" s="340">
        <v>2022</v>
      </c>
      <c r="I20" s="341">
        <v>2023</v>
      </c>
      <c r="J20" s="341">
        <v>2024</v>
      </c>
      <c r="K20" s="340">
        <v>2025</v>
      </c>
      <c r="L20" s="340">
        <v>2026</v>
      </c>
      <c r="M20" s="342">
        <v>2027</v>
      </c>
      <c r="N20" s="342">
        <v>2028</v>
      </c>
    </row>
    <row r="21" spans="1:14" ht="12.75">
      <c r="A21" s="343">
        <v>2018</v>
      </c>
      <c r="B21" s="361">
        <v>3717</v>
      </c>
      <c r="C21" s="345"/>
      <c r="D21" s="345">
        <v>3717</v>
      </c>
      <c r="E21" s="345"/>
      <c r="F21" s="345"/>
      <c r="G21" s="345"/>
      <c r="H21" s="345"/>
      <c r="I21" s="345"/>
      <c r="J21" s="345"/>
      <c r="K21" s="345"/>
      <c r="L21" s="345"/>
      <c r="M21" s="345"/>
      <c r="N21" s="346"/>
    </row>
    <row r="22" spans="1:14" ht="12.75">
      <c r="A22" s="343">
        <v>2019</v>
      </c>
      <c r="B22" s="361">
        <f aca="true" t="shared" si="1" ref="B22:B31">SUM(B21)*1.05</f>
        <v>3902.8500000000004</v>
      </c>
      <c r="C22" s="345"/>
      <c r="D22" s="345"/>
      <c r="E22" s="345">
        <f>B22*12</f>
        <v>46834.200000000004</v>
      </c>
      <c r="F22" s="345"/>
      <c r="G22" s="345"/>
      <c r="H22" s="345"/>
      <c r="I22" s="345"/>
      <c r="J22" s="345"/>
      <c r="K22" s="345"/>
      <c r="L22" s="345"/>
      <c r="M22" s="345"/>
      <c r="N22" s="346"/>
    </row>
    <row r="23" spans="1:14" ht="12.75">
      <c r="A23" s="343">
        <v>2020</v>
      </c>
      <c r="B23" s="361">
        <f t="shared" si="1"/>
        <v>4097.9925</v>
      </c>
      <c r="C23" s="345"/>
      <c r="D23" s="345"/>
      <c r="E23" s="345"/>
      <c r="F23" s="345">
        <f>B23*12</f>
        <v>49175.91</v>
      </c>
      <c r="G23" s="345"/>
      <c r="H23" s="345"/>
      <c r="I23" s="345"/>
      <c r="J23" s="345"/>
      <c r="K23" s="345"/>
      <c r="L23" s="345"/>
      <c r="M23" s="345"/>
      <c r="N23" s="346"/>
    </row>
    <row r="24" spans="1:14" ht="12.75">
      <c r="A24" s="343">
        <v>2021</v>
      </c>
      <c r="B24" s="361">
        <f t="shared" si="1"/>
        <v>4302.892125</v>
      </c>
      <c r="C24" s="345"/>
      <c r="D24" s="345"/>
      <c r="E24" s="345"/>
      <c r="F24" s="345"/>
      <c r="G24" s="345">
        <f>B24*12</f>
        <v>51634.705500000004</v>
      </c>
      <c r="H24" s="345"/>
      <c r="I24" s="345"/>
      <c r="J24" s="345"/>
      <c r="K24" s="345"/>
      <c r="L24" s="345"/>
      <c r="M24" s="345"/>
      <c r="N24" s="346"/>
    </row>
    <row r="25" spans="1:14" ht="12.75">
      <c r="A25" s="343">
        <v>2022</v>
      </c>
      <c r="B25" s="361">
        <f t="shared" si="1"/>
        <v>4518.03673125</v>
      </c>
      <c r="C25" s="345"/>
      <c r="D25" s="345"/>
      <c r="E25" s="345"/>
      <c r="F25" s="345"/>
      <c r="G25" s="345"/>
      <c r="H25" s="345">
        <f>B25*12</f>
        <v>54216.440775</v>
      </c>
      <c r="I25" s="345"/>
      <c r="J25" s="345"/>
      <c r="K25" s="345"/>
      <c r="L25" s="345"/>
      <c r="M25" s="345"/>
      <c r="N25" s="346"/>
    </row>
    <row r="26" spans="1:14" ht="12.75">
      <c r="A26" s="343">
        <v>2023</v>
      </c>
      <c r="B26" s="361">
        <f t="shared" si="1"/>
        <v>4743.938567812501</v>
      </c>
      <c r="C26" s="345"/>
      <c r="D26" s="345"/>
      <c r="E26" s="345"/>
      <c r="F26" s="345"/>
      <c r="G26" s="345"/>
      <c r="H26" s="345"/>
      <c r="I26" s="345">
        <f>B26*12</f>
        <v>56927.262813750014</v>
      </c>
      <c r="J26" s="345"/>
      <c r="K26" s="345"/>
      <c r="L26" s="345"/>
      <c r="M26" s="345"/>
      <c r="N26" s="346"/>
    </row>
    <row r="27" spans="1:14" ht="12.75">
      <c r="A27" s="343">
        <v>2024</v>
      </c>
      <c r="B27" s="361">
        <f t="shared" si="1"/>
        <v>4981.135496203126</v>
      </c>
      <c r="C27" s="345"/>
      <c r="D27" s="345"/>
      <c r="E27" s="345"/>
      <c r="F27" s="345"/>
      <c r="G27" s="345"/>
      <c r="H27" s="345"/>
      <c r="I27" s="345"/>
      <c r="J27" s="345">
        <f>B27*12</f>
        <v>59773.62595443752</v>
      </c>
      <c r="K27" s="345"/>
      <c r="L27" s="345"/>
      <c r="M27" s="345"/>
      <c r="N27" s="346"/>
    </row>
    <row r="28" spans="1:14" ht="12.75">
      <c r="A28" s="343">
        <v>2025</v>
      </c>
      <c r="B28" s="361">
        <f t="shared" si="1"/>
        <v>5230.192271013283</v>
      </c>
      <c r="C28" s="345"/>
      <c r="D28" s="345"/>
      <c r="E28" s="345"/>
      <c r="F28" s="345"/>
      <c r="G28" s="345"/>
      <c r="H28" s="345"/>
      <c r="I28" s="345"/>
      <c r="J28" s="345"/>
      <c r="K28" s="345">
        <f>B28*12</f>
        <v>62762.3072521594</v>
      </c>
      <c r="L28" s="345"/>
      <c r="M28" s="345"/>
      <c r="N28" s="346"/>
    </row>
    <row r="29" spans="1:14" ht="12.75">
      <c r="A29" s="343">
        <v>2026</v>
      </c>
      <c r="B29" s="361">
        <f t="shared" si="1"/>
        <v>5491.701884563948</v>
      </c>
      <c r="C29" s="345"/>
      <c r="D29" s="345"/>
      <c r="E29" s="345"/>
      <c r="F29" s="345"/>
      <c r="G29" s="345"/>
      <c r="H29" s="345"/>
      <c r="I29" s="345"/>
      <c r="J29" s="345"/>
      <c r="K29" s="345"/>
      <c r="L29" s="345">
        <f>B29*12</f>
        <v>65900.42261476738</v>
      </c>
      <c r="M29" s="345"/>
      <c r="N29" s="346"/>
    </row>
    <row r="30" spans="1:14" ht="12.75">
      <c r="A30" s="343">
        <v>2027</v>
      </c>
      <c r="B30" s="361">
        <f t="shared" si="1"/>
        <v>5766.286978792145</v>
      </c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62">
        <f>B30*12</f>
        <v>69195.44374550575</v>
      </c>
      <c r="N30" s="346"/>
    </row>
    <row r="31" spans="1:14" ht="15.75" thickBot="1">
      <c r="A31" s="363">
        <v>2028</v>
      </c>
      <c r="B31" s="364">
        <f t="shared" si="1"/>
        <v>6054.601327731753</v>
      </c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8">
        <f>B31*11</f>
        <v>66600.61460504928</v>
      </c>
    </row>
    <row r="32" spans="1:14" ht="12.75">
      <c r="A32" s="365" t="s">
        <v>188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</row>
    <row r="33" spans="1:14" ht="15.75" thickBot="1">
      <c r="A33" s="365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</row>
    <row r="34" spans="1:14" ht="12.75">
      <c r="A34" s="366"/>
      <c r="B34" s="367"/>
      <c r="C34" s="368">
        <v>2017</v>
      </c>
      <c r="D34" s="368">
        <v>2018</v>
      </c>
      <c r="E34" s="369">
        <v>2019</v>
      </c>
      <c r="F34" s="369">
        <v>2020</v>
      </c>
      <c r="G34" s="368">
        <v>2021</v>
      </c>
      <c r="H34" s="368">
        <v>2022</v>
      </c>
      <c r="I34" s="369">
        <v>2023</v>
      </c>
      <c r="J34" s="369">
        <v>2024</v>
      </c>
      <c r="K34" s="368">
        <v>2025</v>
      </c>
      <c r="L34" s="368">
        <v>2026</v>
      </c>
      <c r="M34" s="370">
        <v>2027</v>
      </c>
      <c r="N34" s="370">
        <v>2028</v>
      </c>
    </row>
    <row r="35" spans="1:14" ht="24" customHeight="1" thickBot="1">
      <c r="A35" s="371" t="s">
        <v>189</v>
      </c>
      <c r="B35" s="372"/>
      <c r="C35" s="373">
        <f>SUM(C5+C21)</f>
        <v>0</v>
      </c>
      <c r="D35" s="373">
        <f>SUM(D16+D21)</f>
        <v>11877</v>
      </c>
      <c r="E35" s="373">
        <f>SUM(E16+E22)</f>
        <v>144999</v>
      </c>
      <c r="F35" s="373">
        <f>SUM(F16+F23)</f>
        <v>150286.46999999997</v>
      </c>
      <c r="G35" s="373">
        <f>SUM(G16+G24)</f>
        <v>155784.8655</v>
      </c>
      <c r="H35" s="373">
        <f>SUM(H16+H25)</f>
        <v>161463.320775</v>
      </c>
      <c r="I35" s="373">
        <f>SUM(I16+I26)</f>
        <v>167413.66281375004</v>
      </c>
      <c r="J35" s="373">
        <f>SUM(J16+J27)</f>
        <v>173593.38595443754</v>
      </c>
      <c r="K35" s="373">
        <f>SUM(K16+K28)</f>
        <v>179972.5472521594</v>
      </c>
      <c r="L35" s="373">
        <f>SUM(L16+L29)</f>
        <v>186643.94261476735</v>
      </c>
      <c r="M35" s="373">
        <f>SUM(M16+M30)</f>
        <v>193570.16374550574</v>
      </c>
      <c r="N35" s="374">
        <f>SUM(N16+N31)</f>
        <v>183737.41460504927</v>
      </c>
    </row>
    <row r="36" spans="1:14" ht="18.75" thickBot="1" thickTop="1">
      <c r="A36" s="375" t="s">
        <v>190</v>
      </c>
      <c r="B36" s="376"/>
      <c r="C36" s="377"/>
      <c r="D36" s="378">
        <f>SUM(C35:D35)</f>
        <v>11877</v>
      </c>
      <c r="E36" s="379"/>
      <c r="F36" s="379">
        <f>SUM(E35:F35)+4000</f>
        <v>299285.47</v>
      </c>
      <c r="G36" s="378"/>
      <c r="H36" s="378">
        <f>SUM(G35:H35)+4000</f>
        <v>321248.186275</v>
      </c>
      <c r="I36" s="379"/>
      <c r="J36" s="379">
        <f>SUM(I35:J35)+4000</f>
        <v>345007.0487681876</v>
      </c>
      <c r="K36" s="378"/>
      <c r="L36" s="378">
        <f>SUM(K35:L35)+4000</f>
        <v>370616.48986692674</v>
      </c>
      <c r="M36" s="379"/>
      <c r="N36" s="380">
        <f>SUM(M35:N35)+4000</f>
        <v>381307.57835055504</v>
      </c>
    </row>
    <row r="37" spans="1:14" ht="15.75" thickBot="1">
      <c r="A37" s="381" t="s">
        <v>191</v>
      </c>
      <c r="B37" s="381"/>
      <c r="C37" s="381"/>
      <c r="D37" s="381"/>
      <c r="E37" s="381"/>
      <c r="F37" s="381"/>
      <c r="G37" s="381"/>
      <c r="H37" s="365"/>
      <c r="I37" s="365"/>
      <c r="J37" s="365"/>
      <c r="K37" s="365"/>
      <c r="L37" s="365"/>
      <c r="M37" s="365"/>
      <c r="N37" s="365"/>
    </row>
    <row r="38" spans="1:14" ht="20.25" customHeight="1" thickBot="1">
      <c r="A38" s="365" t="s">
        <v>192</v>
      </c>
      <c r="B38" s="365"/>
      <c r="C38" s="365"/>
      <c r="D38" s="365"/>
      <c r="E38" s="365"/>
      <c r="F38" s="365"/>
      <c r="G38" s="365"/>
      <c r="H38" s="365"/>
      <c r="I38" s="365"/>
      <c r="J38" s="365"/>
      <c r="K38" s="382" t="s">
        <v>193</v>
      </c>
      <c r="L38" s="383"/>
      <c r="M38" s="384"/>
      <c r="N38" s="385">
        <f>SUM(C36:N36)</f>
        <v>1729341.7732606693</v>
      </c>
    </row>
  </sheetData>
  <printOptions/>
  <pageMargins left="0.7" right="0.7" top="0.25" bottom="0.25" header="0.3" footer="0.3"/>
  <pageSetup fitToHeight="0" fitToWidth="1"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F45" sqref="F4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08" t="s">
        <v>126</v>
      </c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20" t="s">
        <v>76</v>
      </c>
      <c r="E11" s="420"/>
      <c r="F11" s="421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22" t="s">
        <v>75</v>
      </c>
      <c r="E12" s="422"/>
      <c r="F12" s="423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22" t="s">
        <v>74</v>
      </c>
      <c r="E13" s="422"/>
      <c r="F13" s="423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24" t="s">
        <v>73</v>
      </c>
      <c r="E14" s="422"/>
      <c r="F14" s="423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22" t="s">
        <v>72</v>
      </c>
      <c r="E15" s="422"/>
      <c r="F15" s="423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22" t="s">
        <v>103</v>
      </c>
      <c r="E16" s="422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22" t="s">
        <v>69</v>
      </c>
      <c r="E17" s="422"/>
      <c r="F17" s="423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20" t="s">
        <v>70</v>
      </c>
      <c r="E18" s="420"/>
      <c r="F18" s="421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420" t="s">
        <v>139</v>
      </c>
      <c r="E19" s="420"/>
      <c r="F19" s="421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12" t="s">
        <v>34</v>
      </c>
      <c r="H20" s="412"/>
      <c r="I20" s="41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18" t="s">
        <v>125</v>
      </c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438" t="s">
        <v>144</v>
      </c>
      <c r="E39" s="438"/>
      <c r="F39" s="43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28" t="s">
        <v>77</v>
      </c>
      <c r="E40" s="428"/>
      <c r="F40" s="429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28" t="s">
        <v>78</v>
      </c>
      <c r="E41" s="428"/>
      <c r="F41" s="429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32" t="s">
        <v>134</v>
      </c>
      <c r="E43" s="433"/>
      <c r="F43" s="433"/>
      <c r="G43" s="433"/>
      <c r="H43" s="433"/>
      <c r="I43" s="43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35" t="s">
        <v>99</v>
      </c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19" t="s">
        <v>20</v>
      </c>
      <c r="F57" s="419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/>
      <c r="D58" s="158" t="s">
        <v>50</v>
      </c>
      <c r="E58" s="430"/>
      <c r="F58" s="431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36" t="s">
        <v>84</v>
      </c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09"/>
      <c r="D69" s="409"/>
      <c r="E69" s="409"/>
      <c r="F69" s="40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28" t="s">
        <v>85</v>
      </c>
      <c r="F71" s="428"/>
      <c r="G71" s="428"/>
      <c r="H71" s="428"/>
      <c r="I71" s="428"/>
      <c r="J71" s="428"/>
      <c r="K71" s="428"/>
      <c r="L71" s="428"/>
      <c r="M71" s="428"/>
      <c r="N71" s="180"/>
      <c r="O71" s="211"/>
    </row>
    <row r="72" spans="2:15" ht="13.5" customHeight="1">
      <c r="B72" s="210"/>
      <c r="C72" s="268" t="s">
        <v>25</v>
      </c>
      <c r="D72" s="269"/>
      <c r="E72" s="413" t="s">
        <v>86</v>
      </c>
      <c r="F72" s="413"/>
      <c r="G72" s="413"/>
      <c r="H72" s="413"/>
      <c r="I72" s="413"/>
      <c r="J72" s="413"/>
      <c r="K72" s="413"/>
      <c r="L72" s="413"/>
      <c r="M72" s="413"/>
      <c r="N72" s="181"/>
      <c r="O72" s="211"/>
    </row>
    <row r="73" spans="2:15" ht="14.25">
      <c r="B73" s="210"/>
      <c r="C73" s="268" t="s">
        <v>53</v>
      </c>
      <c r="D73" s="269"/>
      <c r="E73" s="413" t="s">
        <v>87</v>
      </c>
      <c r="F73" s="393"/>
      <c r="G73" s="393"/>
      <c r="H73" s="393"/>
      <c r="I73" s="393"/>
      <c r="J73" s="393"/>
      <c r="K73" s="393"/>
      <c r="L73" s="393"/>
      <c r="M73" s="393"/>
      <c r="N73" s="179"/>
      <c r="O73" s="211"/>
    </row>
    <row r="74" spans="2:15" ht="14.25">
      <c r="B74" s="210"/>
      <c r="C74" s="426" t="s">
        <v>55</v>
      </c>
      <c r="D74" s="426"/>
      <c r="E74" s="413" t="s">
        <v>88</v>
      </c>
      <c r="F74" s="393"/>
      <c r="G74" s="393"/>
      <c r="H74" s="393"/>
      <c r="I74" s="393"/>
      <c r="J74" s="393"/>
      <c r="K74" s="393"/>
      <c r="L74" s="393"/>
      <c r="M74" s="393"/>
      <c r="N74" s="179"/>
      <c r="O74" s="211"/>
    </row>
    <row r="75" spans="2:15" ht="14.25" customHeight="1">
      <c r="B75" s="210"/>
      <c r="C75" s="425" t="s">
        <v>56</v>
      </c>
      <c r="D75" s="425"/>
      <c r="E75" s="413" t="s">
        <v>89</v>
      </c>
      <c r="F75" s="413"/>
      <c r="G75" s="413"/>
      <c r="H75" s="413"/>
      <c r="I75" s="413"/>
      <c r="J75" s="413"/>
      <c r="K75" s="413"/>
      <c r="L75" s="413"/>
      <c r="M75" s="413"/>
      <c r="N75" s="181"/>
      <c r="O75" s="211"/>
    </row>
    <row r="76" spans="2:15" ht="14.25">
      <c r="B76" s="210"/>
      <c r="C76" s="426" t="s">
        <v>57</v>
      </c>
      <c r="D76" s="426"/>
      <c r="E76" s="413"/>
      <c r="F76" s="393"/>
      <c r="G76" s="393"/>
      <c r="H76" s="393"/>
      <c r="I76" s="393"/>
      <c r="J76" s="393"/>
      <c r="K76" s="393"/>
      <c r="L76" s="393"/>
      <c r="M76" s="393"/>
      <c r="N76" s="179"/>
      <c r="O76" s="211"/>
    </row>
    <row r="77" spans="2:15" ht="15" customHeight="1">
      <c r="B77" s="210"/>
      <c r="C77" s="427" t="s">
        <v>26</v>
      </c>
      <c r="D77" s="427"/>
      <c r="E77" s="413" t="s">
        <v>90</v>
      </c>
      <c r="F77" s="393"/>
      <c r="G77" s="393"/>
      <c r="H77" s="393"/>
      <c r="I77" s="393"/>
      <c r="J77" s="393"/>
      <c r="K77" s="393"/>
      <c r="L77" s="393"/>
      <c r="M77" s="39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99" t="s">
        <v>40</v>
      </c>
      <c r="D81" s="399"/>
      <c r="E81" s="400" t="s">
        <v>22</v>
      </c>
      <c r="F81" s="400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410" t="s">
        <v>55</v>
      </c>
      <c r="D85" s="41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14" t="s">
        <v>56</v>
      </c>
      <c r="D86" s="41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410" t="s">
        <v>57</v>
      </c>
      <c r="D87" s="41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416" t="s">
        <v>26</v>
      </c>
      <c r="D88" s="41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99" t="s">
        <v>40</v>
      </c>
      <c r="D92" s="399"/>
      <c r="E92" s="400" t="s">
        <v>22</v>
      </c>
      <c r="F92" s="400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410" t="s">
        <v>55</v>
      </c>
      <c r="D96" s="41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414" t="s">
        <v>56</v>
      </c>
      <c r="D97" s="41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410" t="s">
        <v>57</v>
      </c>
      <c r="D98" s="41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416" t="s">
        <v>26</v>
      </c>
      <c r="D99" s="41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99" t="s">
        <v>40</v>
      </c>
      <c r="D103" s="399"/>
      <c r="E103" s="400" t="s">
        <v>22</v>
      </c>
      <c r="F103" s="400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410" t="s">
        <v>55</v>
      </c>
      <c r="D107" s="41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414" t="s">
        <v>56</v>
      </c>
      <c r="D108" s="41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410" t="s">
        <v>57</v>
      </c>
      <c r="D109" s="41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416" t="s">
        <v>26</v>
      </c>
      <c r="D110" s="41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99" t="s">
        <v>40</v>
      </c>
      <c r="D114" s="399"/>
      <c r="E114" s="400" t="s">
        <v>22</v>
      </c>
      <c r="F114" s="400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401" t="s">
        <v>55</v>
      </c>
      <c r="D118" s="40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403" t="s">
        <v>56</v>
      </c>
      <c r="D119" s="40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401" t="s">
        <v>57</v>
      </c>
      <c r="D120" s="40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405" t="s">
        <v>26</v>
      </c>
      <c r="D121" s="40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99" t="s">
        <v>40</v>
      </c>
      <c r="D125" s="399"/>
      <c r="E125" s="400" t="s">
        <v>22</v>
      </c>
      <c r="F125" s="400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401" t="s">
        <v>55</v>
      </c>
      <c r="D129" s="40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403" t="s">
        <v>56</v>
      </c>
      <c r="D130" s="40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401" t="s">
        <v>57</v>
      </c>
      <c r="D131" s="40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405" t="s">
        <v>26</v>
      </c>
      <c r="D132" s="40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99" t="s">
        <v>40</v>
      </c>
      <c r="D136" s="399"/>
      <c r="E136" s="400" t="s">
        <v>22</v>
      </c>
      <c r="F136" s="400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401" t="s">
        <v>55</v>
      </c>
      <c r="D140" s="40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403" t="s">
        <v>56</v>
      </c>
      <c r="D141" s="40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401" t="s">
        <v>57</v>
      </c>
      <c r="D142" s="40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405" t="s">
        <v>26</v>
      </c>
      <c r="D143" s="40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93" t="s">
        <v>100</v>
      </c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179"/>
      <c r="O148" s="224"/>
      <c r="P148" s="225"/>
      <c r="Q148" s="225"/>
    </row>
    <row r="149" spans="2:17" ht="15" customHeight="1">
      <c r="B149" s="210"/>
      <c r="C149" s="393" t="s">
        <v>132</v>
      </c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07" t="s">
        <v>18</v>
      </c>
      <c r="D155" s="407" t="s">
        <v>39</v>
      </c>
      <c r="E155" s="397" t="s">
        <v>23</v>
      </c>
      <c r="F155" s="39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400"/>
      <c r="D156" s="400"/>
      <c r="E156" s="398"/>
      <c r="F156" s="39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7" t="s">
        <v>149</v>
      </c>
      <c r="G171" s="388"/>
      <c r="H171" s="388"/>
      <c r="I171" s="388"/>
      <c r="J171" s="388"/>
      <c r="K171" s="388"/>
      <c r="L171" s="388"/>
      <c r="M171" s="388"/>
      <c r="N171" s="38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93" t="s">
        <v>154</v>
      </c>
      <c r="D173" s="393"/>
      <c r="E173" s="393"/>
      <c r="F173" s="393"/>
      <c r="G173" s="393"/>
      <c r="H173" s="393"/>
      <c r="I173" s="393"/>
      <c r="J173" s="393"/>
      <c r="K173" s="393"/>
      <c r="L173" s="393"/>
      <c r="M173" s="393"/>
      <c r="N173" s="179"/>
      <c r="O173" s="224"/>
    </row>
    <row r="174" spans="2:15" ht="34.5" customHeight="1" thickBot="1">
      <c r="B174" s="210"/>
      <c r="C174" s="390" t="s">
        <v>141</v>
      </c>
      <c r="D174" s="391"/>
      <c r="E174" s="391"/>
      <c r="F174" s="391"/>
      <c r="G174" s="391"/>
      <c r="H174" s="391"/>
      <c r="I174" s="391"/>
      <c r="J174" s="391"/>
      <c r="K174" s="391"/>
      <c r="L174" s="391"/>
      <c r="M174" s="391"/>
      <c r="N174" s="392"/>
      <c r="O174" s="224"/>
    </row>
    <row r="175" spans="2:15" ht="34.5" customHeight="1" thickBot="1">
      <c r="B175" s="210"/>
      <c r="C175" s="394" t="s">
        <v>123</v>
      </c>
      <c r="D175" s="395"/>
      <c r="E175" s="395"/>
      <c r="F175" s="395"/>
      <c r="G175" s="395"/>
      <c r="H175" s="395"/>
      <c r="I175" s="395"/>
      <c r="J175" s="395"/>
      <c r="K175" s="395"/>
      <c r="L175" s="395"/>
      <c r="M175" s="395"/>
      <c r="N175" s="396"/>
      <c r="O175" s="224"/>
    </row>
    <row r="176" spans="2:15" ht="34.5" customHeight="1" thickBot="1">
      <c r="B176" s="210"/>
      <c r="C176" s="394" t="s">
        <v>123</v>
      </c>
      <c r="D176" s="395"/>
      <c r="E176" s="395"/>
      <c r="F176" s="395"/>
      <c r="G176" s="395"/>
      <c r="H176" s="395"/>
      <c r="I176" s="395"/>
      <c r="J176" s="395"/>
      <c r="K176" s="395"/>
      <c r="L176" s="395"/>
      <c r="M176" s="395"/>
      <c r="N176" s="396"/>
      <c r="O176" s="224"/>
    </row>
    <row r="177" spans="2:15" ht="34.5" customHeight="1" thickBot="1">
      <c r="B177" s="210"/>
      <c r="C177" s="394" t="s">
        <v>123</v>
      </c>
      <c r="D177" s="395"/>
      <c r="E177" s="395"/>
      <c r="F177" s="395"/>
      <c r="G177" s="395"/>
      <c r="H177" s="395"/>
      <c r="I177" s="395"/>
      <c r="J177" s="395"/>
      <c r="K177" s="395"/>
      <c r="L177" s="395"/>
      <c r="M177" s="395"/>
      <c r="N177" s="396"/>
      <c r="O177" s="224"/>
    </row>
    <row r="178" spans="2:15" ht="34.5" customHeight="1" thickBot="1">
      <c r="B178" s="210"/>
      <c r="C178" s="394" t="s">
        <v>123</v>
      </c>
      <c r="D178" s="395"/>
      <c r="E178" s="395"/>
      <c r="F178" s="395"/>
      <c r="G178" s="395"/>
      <c r="H178" s="395"/>
      <c r="I178" s="395"/>
      <c r="J178" s="395"/>
      <c r="K178" s="395"/>
      <c r="L178" s="395"/>
      <c r="M178" s="395"/>
      <c r="N178" s="396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93" t="s">
        <v>140</v>
      </c>
      <c r="D180" s="393"/>
      <c r="E180" s="393"/>
      <c r="F180" s="393"/>
      <c r="G180" s="393"/>
      <c r="H180" s="393"/>
      <c r="I180" s="393"/>
      <c r="J180" s="393"/>
      <c r="K180" s="393"/>
      <c r="L180" s="393"/>
      <c r="M180" s="393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86"/>
      <c r="D203" s="386"/>
      <c r="E203" s="386"/>
      <c r="F203" s="386"/>
      <c r="G203" s="386"/>
      <c r="H203" s="386"/>
      <c r="I203" s="386"/>
      <c r="J203" s="386"/>
      <c r="K203" s="386"/>
      <c r="L203" s="386"/>
      <c r="M203" s="386"/>
      <c r="N203" s="386"/>
      <c r="O203" s="386"/>
      <c r="P203" s="386"/>
      <c r="Q203" s="386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87" t="s">
        <v>49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43" t="s">
        <v>31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1"/>
    </row>
    <row r="4" spans="1:20" ht="3" customHeight="1" thickBot="1" thickTop="1">
      <c r="A4" s="494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1"/>
    </row>
    <row r="5" spans="1:19" ht="13.5">
      <c r="A5" s="504" t="s">
        <v>7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3"/>
    </row>
    <row r="6" spans="1:20" ht="13.5">
      <c r="A6" s="500" t="s">
        <v>0</v>
      </c>
      <c r="B6" s="501"/>
      <c r="C6" s="499" t="str">
        <f>IF('2b.  Complex Form Data Entry'!G11="","   ",'2b.  Complex Form Data Entry'!G11)</f>
        <v xml:space="preserve">   </v>
      </c>
      <c r="D6" s="499"/>
      <c r="E6" s="499"/>
      <c r="F6" s="499"/>
      <c r="G6" s="499"/>
      <c r="H6" s="499"/>
      <c r="I6" s="499"/>
      <c r="J6" s="49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505" t="s">
        <v>152</v>
      </c>
      <c r="B7" s="496"/>
      <c r="C7" s="486" t="str">
        <f>IF('2b.  Complex Form Data Entry'!G12="","   ",'2b.  Complex Form Data Entry'!G12)</f>
        <v xml:space="preserve">   </v>
      </c>
      <c r="D7" s="486"/>
      <c r="E7" s="486"/>
      <c r="F7" s="486"/>
      <c r="G7" s="486"/>
      <c r="H7" s="486"/>
      <c r="I7" s="486"/>
      <c r="J7" s="48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97" t="s">
        <v>2</v>
      </c>
      <c r="B8" s="498"/>
      <c r="C8" s="292" t="str">
        <f>IF('2b.  Complex Form Data Entry'!G15="","   ",'2b.  Complex Form Data Entry'!G15)</f>
        <v xml:space="preserve">   </v>
      </c>
      <c r="E8" s="292"/>
      <c r="F8" s="498" t="s">
        <v>8</v>
      </c>
      <c r="G8" s="498"/>
      <c r="H8" s="329" t="str">
        <f>IF('2b.  Complex Form Data Entry'!G15=""," ",'2b.  Complex Form Data Entry'!G16)</f>
        <v xml:space="preserve"> </v>
      </c>
      <c r="I8" s="292"/>
      <c r="J8" s="292"/>
      <c r="L8" s="496" t="s">
        <v>10</v>
      </c>
      <c r="M8" s="496"/>
      <c r="N8" s="496"/>
      <c r="O8" s="49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97" t="s">
        <v>3</v>
      </c>
      <c r="B9" s="498"/>
      <c r="C9" s="295"/>
      <c r="D9" s="292"/>
      <c r="E9" s="292"/>
      <c r="F9" s="498" t="s">
        <v>13</v>
      </c>
      <c r="G9" s="498"/>
      <c r="H9" s="292"/>
      <c r="I9" s="292"/>
      <c r="J9" s="292"/>
      <c r="L9" s="496" t="s">
        <v>9</v>
      </c>
      <c r="M9" s="496"/>
      <c r="N9" s="496"/>
      <c r="O9" s="49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39" t="str">
        <f>IF('2b.  Complex Form Data Entry'!G10=""," ",'2b.  Complex Form Data Entry'!G10)</f>
        <v xml:space="preserve"> </v>
      </c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40"/>
      <c r="T10" s="11"/>
    </row>
    <row r="11" spans="1:20" ht="13.5" thickBot="1">
      <c r="A11" s="332"/>
      <c r="B11" s="333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43" t="s">
        <v>14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89" t="s">
        <v>32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93" t="s">
        <v>145</v>
      </c>
      <c r="B17" s="493"/>
      <c r="C17" s="493"/>
      <c r="D17" s="493"/>
      <c r="E17" s="512" t="str">
        <f>IF('2b.  Complex Form Data Entry'!G39="N","NA",'2b.  Complex Form Data Entry'!G40)</f>
        <v>NA</v>
      </c>
      <c r="F17" s="513"/>
      <c r="G17" s="514"/>
      <c r="H17" s="451" t="s">
        <v>153</v>
      </c>
      <c r="I17" s="452"/>
      <c r="J17" s="452"/>
      <c r="K17" s="452"/>
      <c r="L17" s="452"/>
      <c r="M17" s="452"/>
      <c r="N17" s="310"/>
      <c r="O17" s="512" t="str">
        <f>IF('2b.  Complex Form Data Entry'!G39="N","NA",'2b.  Complex Form Data Entry'!G41)</f>
        <v>NA</v>
      </c>
      <c r="P17" s="513"/>
      <c r="Q17" s="513"/>
      <c r="R17" s="513"/>
      <c r="S17" s="51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89" t="s">
        <v>33</v>
      </c>
      <c r="B19" s="489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2017</v>
      </c>
      <c r="J24" s="95">
        <f>'2b.  Complex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2017</v>
      </c>
      <c r="J34" s="95">
        <f>'2b.  Complex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57" t="str">
        <f>IF('2b.  Complex Form Data Entry'!E80="","   ",'2b.  Complex Form Data Entry'!E80)</f>
        <v xml:space="preserve">   </v>
      </c>
      <c r="B35" s="458"/>
      <c r="C35" s="459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47" t="s">
        <v>55</v>
      </c>
      <c r="C39" s="448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49" t="s">
        <v>56</v>
      </c>
      <c r="C40" s="45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47" t="s">
        <v>57</v>
      </c>
      <c r="C41" s="448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63" t="s">
        <v>26</v>
      </c>
      <c r="C42" s="464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60" t="str">
        <f>IF('2b.  Complex Form Data Entry'!E91="","   ",'2b.  Complex Form Data Entry'!E91)</f>
        <v xml:space="preserve">   </v>
      </c>
      <c r="B45" s="461"/>
      <c r="C45" s="462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47" t="s">
        <v>55</v>
      </c>
      <c r="C49" s="448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49" t="s">
        <v>56</v>
      </c>
      <c r="C50" s="45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47" t="s">
        <v>57</v>
      </c>
      <c r="C51" s="448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63" t="s">
        <v>26</v>
      </c>
      <c r="C52" s="464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60" t="str">
        <f>IF('2b.  Complex Form Data Entry'!E102="","   ",'2b.  Complex Form Data Entry'!E102)</f>
        <v xml:space="preserve">   </v>
      </c>
      <c r="B55" s="461"/>
      <c r="C55" s="462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47" t="s">
        <v>55</v>
      </c>
      <c r="C59" s="448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49" t="s">
        <v>56</v>
      </c>
      <c r="C60" s="45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47" t="s">
        <v>57</v>
      </c>
      <c r="C61" s="448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63" t="s">
        <v>26</v>
      </c>
      <c r="C62" s="464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60" t="str">
        <f>IF('2b.  Complex Form Data Entry'!E113="","   ",'2b.  Complex Form Data Entry'!E113)</f>
        <v xml:space="preserve">   </v>
      </c>
      <c r="B65" s="461"/>
      <c r="C65" s="462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47" t="s">
        <v>55</v>
      </c>
      <c r="C69" s="448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49" t="s">
        <v>56</v>
      </c>
      <c r="C70" s="45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47" t="s">
        <v>57</v>
      </c>
      <c r="C71" s="448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63" t="s">
        <v>26</v>
      </c>
      <c r="C72" s="464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60" t="str">
        <f>IF('2b.  Complex Form Data Entry'!E124="","   ",'2b.  Complex Form Data Entry'!E124)</f>
        <v xml:space="preserve">   </v>
      </c>
      <c r="B75" s="461"/>
      <c r="C75" s="462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47" t="s">
        <v>55</v>
      </c>
      <c r="C79" s="448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449" t="s">
        <v>56</v>
      </c>
      <c r="C80" s="45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47" t="s">
        <v>57</v>
      </c>
      <c r="C81" s="448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63" t="s">
        <v>26</v>
      </c>
      <c r="C82" s="464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60" t="str">
        <f>IF('2b.  Complex Form Data Entry'!E135="","   ",'2b.  Complex Form Data Entry'!E135)</f>
        <v xml:space="preserve">   </v>
      </c>
      <c r="B85" s="461"/>
      <c r="C85" s="462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47" t="s">
        <v>55</v>
      </c>
      <c r="C89" s="448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449" t="s">
        <v>56</v>
      </c>
      <c r="C90" s="45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47" t="s">
        <v>57</v>
      </c>
      <c r="C91" s="448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63" t="s">
        <v>26</v>
      </c>
      <c r="C92" s="464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87" t="s">
        <v>133</v>
      </c>
      <c r="B97" s="487"/>
      <c r="C97" s="487"/>
      <c r="D97" s="487"/>
      <c r="E97" s="487"/>
      <c r="F97" s="487"/>
      <c r="G97" s="487"/>
      <c r="H97" s="487"/>
      <c r="I97" s="487"/>
      <c r="J97" s="487"/>
      <c r="K97" s="487"/>
      <c r="L97" s="487"/>
      <c r="M97" s="487"/>
      <c r="N97" s="487"/>
      <c r="O97" s="487"/>
      <c r="P97" s="487"/>
      <c r="Q97" s="487"/>
      <c r="R97" s="487"/>
      <c r="S97" s="48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43" t="s">
        <v>31</v>
      </c>
      <c r="B99" s="443"/>
      <c r="C99" s="443"/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1"/>
    </row>
    <row r="100" spans="1:20" ht="3" customHeight="1" thickBot="1" thickTop="1">
      <c r="A100" s="494"/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1"/>
    </row>
    <row r="101" spans="1:19" ht="13.5">
      <c r="A101" s="504" t="s">
        <v>7</v>
      </c>
      <c r="B101" s="502"/>
      <c r="C101" s="502"/>
      <c r="D101" s="502"/>
      <c r="E101" s="502"/>
      <c r="F101" s="502"/>
      <c r="G101" s="502"/>
      <c r="H101" s="502"/>
      <c r="I101" s="502"/>
      <c r="J101" s="502"/>
      <c r="K101" s="502"/>
      <c r="L101" s="502"/>
      <c r="M101" s="502"/>
      <c r="N101" s="502"/>
      <c r="O101" s="502"/>
      <c r="P101" s="502"/>
      <c r="Q101" s="502"/>
      <c r="R101" s="502"/>
      <c r="S101" s="503"/>
    </row>
    <row r="102" spans="1:20" ht="13.5">
      <c r="A102" s="500" t="s">
        <v>0</v>
      </c>
      <c r="B102" s="501"/>
      <c r="C102" s="499" t="str">
        <f>IF('2b.  Complex Form Data Entry'!G11="","   ",'2b.  Complex Form Data Entry'!G11)</f>
        <v xml:space="preserve">   </v>
      </c>
      <c r="D102" s="499"/>
      <c r="E102" s="499"/>
      <c r="F102" s="499"/>
      <c r="G102" s="499"/>
      <c r="H102" s="499"/>
      <c r="I102" s="499"/>
      <c r="J102" s="49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505" t="s">
        <v>152</v>
      </c>
      <c r="B103" s="496"/>
      <c r="C103" s="486" t="str">
        <f>IF('2b.  Complex Form Data Entry'!G12="","   ",'2b.  Complex Form Data Entry'!G12)</f>
        <v xml:space="preserve">   </v>
      </c>
      <c r="D103" s="486"/>
      <c r="E103" s="486"/>
      <c r="F103" s="486"/>
      <c r="G103" s="486"/>
      <c r="H103" s="486"/>
      <c r="I103" s="486"/>
      <c r="J103" s="48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97" t="s">
        <v>2</v>
      </c>
      <c r="B104" s="498"/>
      <c r="C104" s="298" t="str">
        <f>IF('2b.  Complex Form Data Entry'!G15="","   ",'2b.  Complex Form Data Entry'!G15)</f>
        <v xml:space="preserve">   </v>
      </c>
      <c r="E104" s="298"/>
      <c r="F104" s="498" t="s">
        <v>8</v>
      </c>
      <c r="G104" s="498"/>
      <c r="H104" s="329" t="str">
        <f>IF('2b.  Complex Form Data Entry'!G15=""," ",'2b.  Complex Form Data Entry'!G16)</f>
        <v xml:space="preserve"> </v>
      </c>
      <c r="I104" s="298"/>
      <c r="J104" s="298"/>
      <c r="L104" s="496" t="s">
        <v>10</v>
      </c>
      <c r="M104" s="496"/>
      <c r="N104" s="496"/>
      <c r="O104" s="49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97" t="s">
        <v>3</v>
      </c>
      <c r="B105" s="498"/>
      <c r="C105" s="300"/>
      <c r="D105" s="298"/>
      <c r="E105" s="298"/>
      <c r="F105" s="498" t="s">
        <v>13</v>
      </c>
      <c r="G105" s="498"/>
      <c r="H105" s="298"/>
      <c r="I105" s="298"/>
      <c r="J105" s="298"/>
      <c r="L105" s="496" t="s">
        <v>9</v>
      </c>
      <c r="M105" s="496"/>
      <c r="N105" s="496"/>
      <c r="O105" s="49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39" t="str">
        <f>IF('2b.  Complex Form Data Entry'!G10=""," ",'2b.  Complex Form Data Entry'!G10)</f>
        <v xml:space="preserve"> </v>
      </c>
      <c r="D106" s="439"/>
      <c r="E106" s="439"/>
      <c r="F106" s="439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40"/>
      <c r="T106" s="11"/>
    </row>
    <row r="107" spans="1:20" ht="13.5" thickBot="1">
      <c r="A107" s="332"/>
      <c r="B107" s="333"/>
      <c r="C107" s="441"/>
      <c r="D107" s="441"/>
      <c r="E107" s="441"/>
      <c r="F107" s="441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2"/>
      <c r="T107" s="11"/>
    </row>
    <row r="108" spans="1:20" ht="18.75" customHeight="1" thickBot="1" thickTop="1">
      <c r="A108" s="488" t="s">
        <v>15</v>
      </c>
      <c r="B108" s="488"/>
      <c r="C108" s="488"/>
      <c r="D108" s="488"/>
      <c r="E108" s="488"/>
      <c r="F108" s="488"/>
      <c r="G108" s="488"/>
      <c r="H108" s="488"/>
      <c r="I108" s="488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506" t="s">
        <v>18</v>
      </c>
      <c r="B112" s="507"/>
      <c r="C112" s="508"/>
      <c r="D112" s="472" t="s">
        <v>19</v>
      </c>
      <c r="E112" s="472" t="s">
        <v>5</v>
      </c>
      <c r="F112" s="465" t="s">
        <v>104</v>
      </c>
      <c r="G112" s="472" t="s">
        <v>11</v>
      </c>
      <c r="H112" s="483" t="s">
        <v>23</v>
      </c>
      <c r="I112" s="315"/>
      <c r="J112" s="190">
        <f>'2b.  Complex Form Data Entry'!G19</f>
        <v>2017</v>
      </c>
      <c r="K112" s="286">
        <f>'2b.  Complex Form Data Entry'!H155</f>
        <v>2018</v>
      </c>
      <c r="L112" s="467" t="str">
        <f>CONCATENATE(L34," Appropriation Change")</f>
        <v>2017 / 2018 Appropriation Change</v>
      </c>
      <c r="O112" s="303"/>
      <c r="P112" s="303"/>
      <c r="Q112" s="303"/>
      <c r="R112" s="476" t="s">
        <v>138</v>
      </c>
      <c r="S112" s="477"/>
      <c r="T112" s="42"/>
    </row>
    <row r="113" spans="1:20" ht="37.5" customHeight="1" thickBot="1">
      <c r="A113" s="509"/>
      <c r="B113" s="510"/>
      <c r="C113" s="511"/>
      <c r="D113" s="473"/>
      <c r="E113" s="473"/>
      <c r="F113" s="466"/>
      <c r="G113" s="473"/>
      <c r="H113" s="484"/>
      <c r="I113" s="316"/>
      <c r="J113" s="191" t="s">
        <v>24</v>
      </c>
      <c r="K113" s="287" t="str">
        <f>'2b.  Complex Form Data Entry'!H156</f>
        <v>Allocation Change</v>
      </c>
      <c r="L113" s="468"/>
      <c r="O113" s="303"/>
      <c r="P113" s="303"/>
      <c r="Q113" s="303"/>
      <c r="R113" s="478"/>
      <c r="S113" s="479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516">
        <f>'2b.  Complex Form Data Entry'!J157</f>
        <v>0</v>
      </c>
      <c r="S114" s="51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516">
        <f>'2b.  Complex Form Data Entry'!J158</f>
        <v>0</v>
      </c>
      <c r="S115" s="51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516">
        <f>'2b.  Complex Form Data Entry'!J159</f>
        <v>0</v>
      </c>
      <c r="S116" s="51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516">
        <f>'2b.  Complex Form Data Entry'!J160</f>
        <v>0</v>
      </c>
      <c r="S117" s="51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516">
        <f>'2b.  Complex Form Data Entry'!J161</f>
        <v>0</v>
      </c>
      <c r="S118" s="51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516">
        <f>'2b.  Complex Form Data Entry'!J162</f>
        <v>0</v>
      </c>
      <c r="S119" s="51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518">
        <f>SUM(R114:S119)</f>
        <v>0</v>
      </c>
      <c r="S120" s="51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85" t="str">
        <f>IF('2b.  Complex Form Data Entry'!G39="Y","See note 5 below.",'2b.  Complex Form Data Entry'!D43)</f>
        <v>An NPV analysis was not performed because …</v>
      </c>
      <c r="C123" s="485"/>
      <c r="D123" s="485"/>
      <c r="E123" s="485"/>
      <c r="F123" s="485"/>
      <c r="G123" s="485"/>
      <c r="H123" s="485"/>
      <c r="I123" s="485"/>
      <c r="J123" s="485"/>
      <c r="K123" s="485"/>
      <c r="L123" s="485"/>
      <c r="M123" s="485"/>
      <c r="N123" s="485"/>
      <c r="O123" s="485"/>
      <c r="P123" s="485"/>
      <c r="Q123" s="485"/>
      <c r="R123" s="485"/>
      <c r="S123" s="485"/>
      <c r="T123" s="5"/>
    </row>
    <row r="124" spans="1:20" ht="13.5">
      <c r="A124" s="68" t="s">
        <v>112</v>
      </c>
      <c r="B124" s="480" t="s">
        <v>150</v>
      </c>
      <c r="C124" s="480"/>
      <c r="D124" s="480"/>
      <c r="E124" s="480"/>
      <c r="F124" s="480"/>
      <c r="G124" s="480"/>
      <c r="H124" s="480"/>
      <c r="I124" s="480"/>
      <c r="J124" s="480"/>
      <c r="K124" s="480"/>
      <c r="L124" s="480"/>
      <c r="M124" s="480"/>
      <c r="N124" s="480"/>
      <c r="O124" s="480"/>
      <c r="P124" s="480"/>
      <c r="Q124" s="480"/>
      <c r="R124" s="480"/>
      <c r="S124" s="480"/>
      <c r="T124" s="5"/>
    </row>
    <row r="125" spans="1:20" ht="14.25" customHeight="1">
      <c r="A125" s="69" t="s">
        <v>52</v>
      </c>
      <c r="B125" s="515" t="s">
        <v>116</v>
      </c>
      <c r="C125" s="515"/>
      <c r="D125" s="515"/>
      <c r="E125" s="515"/>
      <c r="F125" s="515"/>
      <c r="G125" s="515"/>
      <c r="H125" s="515"/>
      <c r="I125" s="515"/>
      <c r="J125" s="515"/>
      <c r="K125" s="515"/>
      <c r="L125" s="515"/>
      <c r="M125" s="515"/>
      <c r="N125" s="515"/>
      <c r="O125" s="515"/>
      <c r="P125" s="515"/>
      <c r="Q125" s="515"/>
      <c r="R125" s="515"/>
      <c r="S125" s="515"/>
      <c r="T125" s="5"/>
    </row>
    <row r="126" spans="1:20" ht="16.5" customHeight="1">
      <c r="A126" s="69" t="s">
        <v>113</v>
      </c>
      <c r="B126" s="482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5"/>
    </row>
    <row r="127" spans="1:20" ht="14.25" customHeight="1">
      <c r="A127" s="67" t="s">
        <v>114</v>
      </c>
      <c r="B127" s="471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71"/>
      <c r="D127" s="471"/>
      <c r="E127" s="471"/>
      <c r="F127" s="471"/>
      <c r="G127" s="471"/>
      <c r="H127" s="471"/>
      <c r="I127" s="471"/>
      <c r="J127" s="471"/>
      <c r="K127" s="471"/>
      <c r="L127" s="471"/>
      <c r="M127" s="471"/>
      <c r="N127" s="471"/>
      <c r="O127" s="471"/>
      <c r="P127" s="471"/>
      <c r="Q127" s="471"/>
      <c r="R127" s="471"/>
      <c r="S127" s="471"/>
      <c r="T127" s="5"/>
    </row>
    <row r="128" spans="1:20" ht="16.5" customHeight="1">
      <c r="A128" s="67" t="s">
        <v>118</v>
      </c>
      <c r="B128" s="470" t="s">
        <v>111</v>
      </c>
      <c r="C128" s="470"/>
      <c r="D128" s="470"/>
      <c r="E128" s="470"/>
      <c r="F128" s="470"/>
      <c r="G128" s="470"/>
      <c r="H128" s="470"/>
      <c r="I128" s="470"/>
      <c r="J128" s="470"/>
      <c r="K128" s="470"/>
      <c r="L128" s="470"/>
      <c r="M128" s="470"/>
      <c r="N128" s="470"/>
      <c r="O128" s="470"/>
      <c r="P128" s="470"/>
      <c r="Q128" s="470"/>
      <c r="R128" s="470"/>
      <c r="S128" s="470"/>
      <c r="T128" s="5"/>
    </row>
    <row r="129" spans="1:19" ht="14.25" customHeight="1">
      <c r="A129" s="67"/>
      <c r="B129" s="469" t="str">
        <f>'2b.  Complex Form Data Entry'!C174</f>
        <v>-</v>
      </c>
      <c r="C129" s="469"/>
      <c r="D129" s="469"/>
      <c r="E129" s="469"/>
      <c r="F129" s="469"/>
      <c r="G129" s="469"/>
      <c r="H129" s="469"/>
      <c r="I129" s="469"/>
      <c r="J129" s="469"/>
      <c r="K129" s="469"/>
      <c r="L129" s="469"/>
      <c r="M129" s="469"/>
      <c r="N129" s="469"/>
      <c r="O129" s="469"/>
      <c r="P129" s="469"/>
      <c r="Q129" s="469"/>
      <c r="R129" s="469"/>
      <c r="S129" s="469"/>
    </row>
    <row r="130" spans="1:19" ht="13.5">
      <c r="A130" s="67"/>
      <c r="B130" s="469" t="str">
        <f>'2b.  Complex Form Data Entry'!C175</f>
        <v xml:space="preserve">- </v>
      </c>
      <c r="C130" s="469"/>
      <c r="D130" s="469"/>
      <c r="E130" s="469"/>
      <c r="F130" s="469"/>
      <c r="G130" s="469"/>
      <c r="H130" s="469"/>
      <c r="I130" s="469"/>
      <c r="J130" s="469"/>
      <c r="K130" s="469"/>
      <c r="L130" s="469"/>
      <c r="M130" s="469"/>
      <c r="N130" s="469"/>
      <c r="O130" s="469"/>
      <c r="P130" s="469"/>
      <c r="Q130" s="469"/>
      <c r="R130" s="469"/>
      <c r="S130" s="469"/>
    </row>
    <row r="131" spans="1:19" ht="12.75" customHeight="1">
      <c r="A131" s="67"/>
      <c r="B131" s="469" t="str">
        <f>'2b.  Complex Form Data Entry'!C176</f>
        <v xml:space="preserve">- </v>
      </c>
      <c r="C131" s="469"/>
      <c r="D131" s="469"/>
      <c r="E131" s="469"/>
      <c r="F131" s="469"/>
      <c r="G131" s="469"/>
      <c r="H131" s="469"/>
      <c r="I131" s="469"/>
      <c r="J131" s="469"/>
      <c r="K131" s="469"/>
      <c r="L131" s="469"/>
      <c r="M131" s="469"/>
      <c r="N131" s="469"/>
      <c r="O131" s="469"/>
      <c r="P131" s="469"/>
      <c r="Q131" s="469"/>
      <c r="R131" s="469"/>
      <c r="S131" s="469"/>
    </row>
    <row r="132" spans="1:19" ht="15" customHeight="1">
      <c r="A132" s="67"/>
      <c r="B132" s="469" t="str">
        <f>'2b.  Complex Form Data Entry'!C177</f>
        <v xml:space="preserve">- </v>
      </c>
      <c r="C132" s="469"/>
      <c r="D132" s="469"/>
      <c r="E132" s="469"/>
      <c r="F132" s="469"/>
      <c r="G132" s="469"/>
      <c r="H132" s="469"/>
      <c r="I132" s="469"/>
      <c r="J132" s="469"/>
      <c r="K132" s="469"/>
      <c r="L132" s="469"/>
      <c r="M132" s="469"/>
      <c r="N132" s="469"/>
      <c r="O132" s="469"/>
      <c r="P132" s="469"/>
      <c r="Q132" s="469"/>
      <c r="R132" s="469"/>
      <c r="S132" s="469"/>
    </row>
    <row r="133" spans="1:20" ht="13.5">
      <c r="A133" s="67"/>
      <c r="B133" s="469" t="str">
        <f>'2b.  Complex Form Data Entry'!C178</f>
        <v xml:space="preserve">- </v>
      </c>
      <c r="C133" s="469"/>
      <c r="D133" s="469"/>
      <c r="E133" s="469"/>
      <c r="F133" s="469"/>
      <c r="G133" s="469"/>
      <c r="H133" s="469"/>
      <c r="I133" s="469"/>
      <c r="J133" s="469"/>
      <c r="K133" s="469"/>
      <c r="L133" s="469"/>
      <c r="M133" s="469"/>
      <c r="N133" s="469"/>
      <c r="O133" s="469"/>
      <c r="P133" s="469"/>
      <c r="Q133" s="469"/>
      <c r="R133" s="469"/>
      <c r="S133" s="469"/>
      <c r="T133" s="5"/>
    </row>
    <row r="134" spans="1:19" ht="13.5">
      <c r="A134" s="67"/>
      <c r="B134" s="469"/>
      <c r="C134" s="469"/>
      <c r="D134" s="469"/>
      <c r="E134" s="469"/>
      <c r="F134" s="469"/>
      <c r="G134" s="469"/>
      <c r="H134" s="469"/>
      <c r="I134" s="469"/>
      <c r="J134" s="469"/>
      <c r="K134" s="469"/>
      <c r="L134" s="469"/>
      <c r="M134" s="469"/>
      <c r="N134" s="469"/>
      <c r="O134" s="469"/>
      <c r="P134" s="469"/>
      <c r="Q134" s="469"/>
      <c r="R134" s="469"/>
      <c r="S134" s="469"/>
    </row>
    <row r="135" spans="1:19" ht="13.5">
      <c r="A135" t="str">
        <f>IF('2b.  Complex Form Data Entry'!C181=""," ","6.")</f>
        <v xml:space="preserve"> </v>
      </c>
      <c r="B135" s="469"/>
      <c r="C135" s="469"/>
      <c r="D135" s="469"/>
      <c r="E135" s="469"/>
      <c r="F135" s="469"/>
      <c r="G135" s="469"/>
      <c r="H135" s="469"/>
      <c r="I135" s="469"/>
      <c r="J135" s="469"/>
      <c r="K135" s="469"/>
      <c r="L135" s="469"/>
      <c r="M135" s="469"/>
      <c r="N135" s="469"/>
      <c r="O135" s="469"/>
      <c r="P135" s="469"/>
      <c r="Q135" s="469"/>
      <c r="R135" s="469"/>
      <c r="S135" s="469"/>
    </row>
    <row r="136" spans="1:19" ht="13.5">
      <c r="A136" s="69"/>
      <c r="B136" s="469"/>
      <c r="C136" s="469"/>
      <c r="D136" s="469"/>
      <c r="E136" s="469"/>
      <c r="F136" s="469"/>
      <c r="G136" s="469"/>
      <c r="H136" s="469"/>
      <c r="I136" s="469"/>
      <c r="J136" s="469"/>
      <c r="K136" s="469"/>
      <c r="L136" s="469"/>
      <c r="M136" s="469"/>
      <c r="N136" s="469"/>
      <c r="O136" s="469"/>
      <c r="P136" s="469"/>
      <c r="Q136" s="469"/>
      <c r="R136" s="469"/>
      <c r="S136" s="469"/>
    </row>
    <row r="137" spans="1:19" ht="13.5">
      <c r="A137" s="69"/>
      <c r="B137" s="469"/>
      <c r="C137" s="469"/>
      <c r="D137" s="469"/>
      <c r="E137" s="469"/>
      <c r="F137" s="469"/>
      <c r="G137" s="469"/>
      <c r="H137" s="469"/>
      <c r="I137" s="469"/>
      <c r="J137" s="469"/>
      <c r="K137" s="469"/>
      <c r="L137" s="469"/>
      <c r="M137" s="469"/>
      <c r="N137" s="469"/>
      <c r="O137" s="469"/>
      <c r="P137" s="469"/>
      <c r="Q137" s="469"/>
      <c r="R137" s="469"/>
      <c r="S137" s="469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1" ma:contentTypeDescription="Create a new document." ma:contentTypeScope="" ma:versionID="8c62f7eaa292fd6f8dc92fed657eb66f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7865630754987b1c6af56567661bab1f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YQKKTEHHRR7V-1353-3059</_dlc_DocId>
    <_dlc_DocIdUrl xmlns="cfc4bdfe-72e7-4bcf-8777-527aa6965755">
      <Url>https://kc1-portal38.sharepoint.com/FMD/Legislation2015/_layouts/15/DocIdRedir.aspx?ID=YQKKTEHHRR7V-1353-3059</Url>
      <Description>YQKKTEHHRR7V-1353-3059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0F6D9BA-D7E7-4497-8101-977CE92BD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1ff4bbbe-e948-4d8f-bbf3-024ce416f147"/>
    <ds:schemaRef ds:uri="http://schemas.openxmlformats.org/package/2006/metadata/core-properties"/>
    <ds:schemaRef ds:uri="b516f40b-13c9-483a-b8d0-25e20c0c5f62"/>
    <ds:schemaRef ds:uri="http://purl.org/dc/terms/"/>
    <ds:schemaRef ds:uri="http://schemas.microsoft.com/office/infopath/2007/PartnerControls"/>
    <ds:schemaRef ds:uri="cfc4bdfe-72e7-4bcf-8777-527aa6965755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2018-05-15T00:40:28Z</cp:lastPrinted>
  <dcterms:created xsi:type="dcterms:W3CDTF">1999-06-02T23:29:55Z</dcterms:created>
  <dcterms:modified xsi:type="dcterms:W3CDTF">2018-05-17T20:35:10Z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c33c5e06-1b49-4d2e-a006-c99f022e85a3</vt:lpwstr>
  </property>
  <property fmtid="{D5CDD505-2E9C-101B-9397-08002B2CF9AE}" pid="4" name="ContentTypeId">
    <vt:lpwstr>0x01010055F3145C9B4BC643A0A9D21F052A005B</vt:lpwstr>
  </property>
  <property fmtid="{D5CDD505-2E9C-101B-9397-08002B2CF9AE}" pid="5" name="SV_QUERY_LIST_4F35BF76-6C0D-4D9B-82B2-816C12CF3733">
    <vt:lpwstr>empty_477D106A-C0D6-4607-AEBD-E2C9D60EA279</vt:lpwstr>
  </property>
</Properties>
</file>