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812" activeTab="0"/>
  </bookViews>
  <sheets>
    <sheet name="3rd Qtr Form C SA" sheetId="1" r:id="rId1"/>
  </sheets>
  <definedNames>
    <definedName name="Appro">#REF!</definedName>
    <definedName name="Carryover">#REF!</definedName>
    <definedName name="Footnote">#REF!</definedName>
    <definedName name="_xlnm.Print_Area" localSheetId="0">'3rd Qtr Form C SA'!$A$1:$G$47</definedName>
    <definedName name="Supplemental">#REF!</definedName>
    <definedName name="Table">#REF!</definedName>
  </definedNames>
  <calcPr fullCalcOnLoad="1"/>
</workbook>
</file>

<file path=xl/comments1.xml><?xml version="1.0" encoding="utf-8"?>
<comments xmlns="http://schemas.openxmlformats.org/spreadsheetml/2006/main">
  <authors>
    <author>carrolk</author>
    <author>amante</author>
  </authors>
  <commentList>
    <comment ref="B9" authorId="0">
      <text>
        <r>
          <rPr>
            <b/>
            <sz val="8"/>
            <rFont val="Tahoma"/>
            <family val="0"/>
          </rPr>
          <t>carrolk: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please use 13th month arms
Thanks!</t>
        </r>
      </text>
    </comment>
    <comment ref="C15" authorId="1">
      <text>
        <r>
          <rPr>
            <b/>
            <sz val="8"/>
            <rFont val="Tahoma"/>
            <family val="0"/>
          </rPr>
          <t>amante:</t>
        </r>
        <r>
          <rPr>
            <sz val="8"/>
            <rFont val="Tahoma"/>
            <family val="0"/>
          </rPr>
          <t xml:space="preserve">
this belongs with the State Grants dollars</t>
        </r>
      </text>
    </comment>
    <comment ref="C7" authorId="1">
      <text>
        <r>
          <rPr>
            <b/>
            <sz val="8"/>
            <rFont val="Tahoma"/>
            <family val="0"/>
          </rPr>
          <t>amante:</t>
        </r>
        <r>
          <rPr>
            <sz val="8"/>
            <rFont val="Tahoma"/>
            <family val="0"/>
          </rPr>
          <t xml:space="preserve">
source:  from Budget Office Form B 2005 PSQ Budget Process </t>
        </r>
      </text>
    </comment>
    <comment ref="D7" authorId="1">
      <text>
        <r>
          <rPr>
            <b/>
            <sz val="8"/>
            <rFont val="Tahoma"/>
            <family val="0"/>
          </rPr>
          <t>amante:</t>
        </r>
        <r>
          <rPr>
            <sz val="8"/>
            <rFont val="Tahoma"/>
            <family val="0"/>
          </rPr>
          <t xml:space="preserve">
this adds the 1st qtr supplemental of $1,252,650 and the encumbrance carryover of $362,585</t>
        </r>
      </text>
    </comment>
  </commentList>
</comments>
</file>

<file path=xl/sharedStrings.xml><?xml version="1.0" encoding="utf-8"?>
<sst xmlns="http://schemas.openxmlformats.org/spreadsheetml/2006/main" count="57" uniqueCount="57">
  <si>
    <t>Form C</t>
  </si>
  <si>
    <t>Non-CX Financial Plan</t>
  </si>
  <si>
    <t>Category</t>
  </si>
  <si>
    <t>Explanation of Change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</si>
  <si>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</si>
  <si>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</si>
  <si>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</si>
  <si>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</si>
  <si>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</si>
  <si>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</si>
  <si>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</si>
  <si>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</si>
  <si>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</si>
  <si>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</si>
  <si>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</si>
  <si>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* Licenses &amp; Permits</t>
  </si>
  <si>
    <t>Fund Name:   Substance Abuse Fund</t>
  </si>
  <si>
    <t>Fund Number:   000001260</t>
  </si>
  <si>
    <t>Quarter</t>
  </si>
  <si>
    <t>Date Prepared</t>
  </si>
  <si>
    <t>*Federal Grants (33100 &amp; 33300)</t>
  </si>
  <si>
    <t>*State Grants (33400)</t>
  </si>
  <si>
    <t>*Intergovernment Payment (33800)</t>
  </si>
  <si>
    <t>*Charges for Services (34000)</t>
  </si>
  <si>
    <t>* Miscellaneous (36000)</t>
  </si>
  <si>
    <t>*Other Financing Sources (39000 except 39780)</t>
  </si>
  <si>
    <t>*Current Expense (39780)</t>
  </si>
  <si>
    <t>* Residential (Cedar Hills)</t>
  </si>
  <si>
    <t xml:space="preserve">Beginning Fund Balance          </t>
  </si>
  <si>
    <r>
      <t>2003 Actual</t>
    </r>
    <r>
      <rPr>
        <b/>
        <vertAlign val="superscript"/>
        <sz val="8"/>
        <rFont val="Times New Roman"/>
        <family val="1"/>
      </rPr>
      <t xml:space="preserve"> 1</t>
    </r>
  </si>
  <si>
    <t xml:space="preserve">Prepared by:   </t>
  </si>
  <si>
    <t>Third Quarter Omnibus Ordinance</t>
  </si>
  <si>
    <t>*Administration</t>
  </si>
  <si>
    <t>*Prevention Activities</t>
  </si>
  <si>
    <t>* Carryover Encumbrance</t>
  </si>
  <si>
    <t>*Treatment (Programs, Contracts)</t>
  </si>
  <si>
    <r>
      <t xml:space="preserve">2004 Adopted </t>
    </r>
    <r>
      <rPr>
        <b/>
        <vertAlign val="superscript"/>
        <sz val="12"/>
        <rFont val="Times New Roman"/>
        <family val="1"/>
      </rPr>
      <t>2</t>
    </r>
  </si>
  <si>
    <r>
      <t xml:space="preserve">2004 Revised  </t>
    </r>
    <r>
      <rPr>
        <b/>
        <vertAlign val="superscript"/>
        <sz val="12"/>
        <rFont val="Times New Roman"/>
        <family val="1"/>
      </rPr>
      <t>3</t>
    </r>
  </si>
  <si>
    <t>Estimated-Revised Change</t>
  </si>
  <si>
    <t xml:space="preserve">4  2004 Estimated shows the increase from Revised (after 1st Qtr Supplemental) to the New Estimated (has the new requested dollars). </t>
  </si>
  <si>
    <r>
      <t xml:space="preserve">2004 Estimated </t>
    </r>
    <r>
      <rPr>
        <b/>
        <vertAlign val="superscript"/>
        <sz val="12"/>
        <rFont val="Times New Roman"/>
        <family val="1"/>
      </rPr>
      <t>4</t>
    </r>
  </si>
  <si>
    <t>BYRNE Grant and Title XIX (GRAT)</t>
  </si>
  <si>
    <t>GAU Study, State GIA, ADS (GRAT)</t>
  </si>
  <si>
    <t>Auburn Courts</t>
  </si>
  <si>
    <r>
      <t xml:space="preserve">Target Fund Balance </t>
    </r>
    <r>
      <rPr>
        <b/>
        <vertAlign val="superscript"/>
        <sz val="12"/>
        <rFont val="Times New Roman"/>
        <family val="1"/>
      </rPr>
      <t xml:space="preserve"> 5</t>
    </r>
  </si>
  <si>
    <t>5  Target Fund Balance is equal to1% of expenditures set by Motion 7516 on May 1, 1989.</t>
  </si>
  <si>
    <t>CSD, JBAIG</t>
  </si>
  <si>
    <t>funding from various sources and $537,439 by fund balance.</t>
  </si>
  <si>
    <t xml:space="preserve"> </t>
  </si>
  <si>
    <r>
      <t>Estimated Underexpenditures</t>
    </r>
    <r>
      <rPr>
        <b/>
        <vertAlign val="superscript"/>
        <sz val="12"/>
        <rFont val="Times New Roman"/>
        <family val="1"/>
      </rPr>
      <t xml:space="preserve"> 6</t>
    </r>
  </si>
  <si>
    <t xml:space="preserve">      transfer amount of $2,513,976 is subject to a 2% underexpenditure.  The $2,713,696 Current Expense transfer for Substance Abuse in 2004 reflects this</t>
  </si>
  <si>
    <t>2  Based on 2004 Adopted Budget.</t>
  </si>
  <si>
    <t>6  The 2004 Adopted budget includes a $250,000 CCAP contract, which is not subject to an underexpenditure obligation.  The remaining Current Expense</t>
  </si>
  <si>
    <t xml:space="preserve">      underexependiture obligation and is not called out separately here.</t>
  </si>
  <si>
    <t>Of the requested supplemental $646,074 will be supported by additional</t>
  </si>
  <si>
    <t>1   2003 actuals from 2003 CAFR</t>
  </si>
  <si>
    <t>3  Adopted plus 1st quarter supplemental of $1,252,650 and encumbrance carryover of $362,584 for a total increase of $1,615,235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</si>
</sst>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  <numFmt numFmtId="169" formatCode="&quot;$&quot;#,##0.00;\(&quot;$&quot;#,##0.00\)"/>
    <numFmt numFmtId="170" formatCode="_(&quot;$&quot;* #,##0_);_(&quot;$&quot;* \(#,##0\);_(&quot;$&quot;* &quot;-&quot;??_);_(@_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1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3" fillId="0" borderId="1" xfId="21" applyFont="1" applyBorder="1" applyAlignment="1">
      <alignment horizontal="left" wrapText="1"/>
      <protection/>
    </xf>
    <xf numFmtId="37" fontId="7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21" applyFont="1" applyBorder="1" applyAlignment="1">
      <alignment horizontal="centerContinuous" wrapText="1"/>
      <protection/>
    </xf>
    <xf numFmtId="37" fontId="4" fillId="2" borderId="2" xfId="21" applyFont="1" applyFill="1" applyBorder="1" applyAlignment="1" applyProtection="1">
      <alignment horizontal="left" wrapText="1"/>
      <protection/>
    </xf>
    <xf numFmtId="37" fontId="4" fillId="2" borderId="2" xfId="21" applyFont="1" applyFill="1" applyBorder="1" applyAlignment="1">
      <alignment horizontal="center" wrapText="1"/>
      <protection/>
    </xf>
    <xf numFmtId="37" fontId="4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2" xfId="21" applyFont="1" applyFill="1" applyBorder="1" applyAlignment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6" xfId="21" applyFont="1" applyFill="1" applyBorder="1" applyAlignment="1">
      <alignment horizontal="left"/>
      <protection/>
    </xf>
    <xf numFmtId="165" fontId="6" fillId="0" borderId="6" xfId="15" applyNumberFormat="1" applyFont="1" applyFill="1" applyBorder="1" applyAlignment="1">
      <alignment/>
    </xf>
    <xf numFmtId="165" fontId="6" fillId="0" borderId="7" xfId="15" applyNumberFormat="1" applyFont="1" applyFill="1" applyBorder="1" applyAlignment="1">
      <alignment/>
    </xf>
    <xf numFmtId="165" fontId="6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6" xfId="21" applyFont="1" applyFill="1" applyBorder="1" applyAlignment="1">
      <alignment horizontal="left"/>
      <protection/>
    </xf>
    <xf numFmtId="165" fontId="6" fillId="0" borderId="10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37" fontId="4" fillId="0" borderId="5" xfId="21" applyFont="1" applyFill="1" applyBorder="1" applyAlignment="1">
      <alignment horizontal="left"/>
      <protection/>
    </xf>
    <xf numFmtId="165" fontId="4" fillId="0" borderId="5" xfId="15" applyNumberFormat="1" applyFont="1" applyFill="1" applyBorder="1" applyAlignment="1">
      <alignment/>
    </xf>
    <xf numFmtId="165" fontId="9" fillId="0" borderId="5" xfId="15" applyNumberFormat="1" applyFont="1" applyBorder="1" applyAlignment="1">
      <alignment/>
    </xf>
    <xf numFmtId="37" fontId="4" fillId="0" borderId="2" xfId="21" applyFont="1" applyFill="1" applyBorder="1" applyAlignment="1">
      <alignment horizontal="left"/>
      <protection/>
    </xf>
    <xf numFmtId="165" fontId="6" fillId="3" borderId="3" xfId="15" applyNumberFormat="1" applyFont="1" applyFill="1" applyBorder="1" applyAlignment="1">
      <alignment/>
    </xf>
    <xf numFmtId="165" fontId="9" fillId="0" borderId="2" xfId="15" applyNumberFormat="1" applyFont="1" applyBorder="1" applyAlignment="1">
      <alignment/>
    </xf>
    <xf numFmtId="37" fontId="4" fillId="0" borderId="6" xfId="21" applyFont="1" applyFill="1" applyBorder="1" applyAlignment="1">
      <alignment horizontal="left"/>
      <protection/>
    </xf>
    <xf numFmtId="165" fontId="2" fillId="0" borderId="7" xfId="15" applyNumberFormat="1" applyFont="1" applyBorder="1" applyAlignment="1">
      <alignment/>
    </xf>
    <xf numFmtId="165" fontId="6" fillId="0" borderId="2" xfId="15" applyNumberFormat="1" applyFont="1" applyFill="1" applyBorder="1" applyAlignment="1" quotePrefix="1">
      <alignment/>
    </xf>
    <xf numFmtId="165" fontId="2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37" fontId="10" fillId="0" borderId="6" xfId="21" applyFont="1" applyFill="1" applyBorder="1" applyAlignment="1">
      <alignment horizontal="left"/>
      <protection/>
    </xf>
    <xf numFmtId="165" fontId="6" fillId="0" borderId="6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/>
    </xf>
    <xf numFmtId="37" fontId="4" fillId="0" borderId="11" xfId="21" applyFont="1" applyFill="1" applyBorder="1" applyAlignment="1" quotePrefix="1">
      <alignment horizontal="left"/>
      <protection/>
    </xf>
    <xf numFmtId="165" fontId="2" fillId="0" borderId="5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3" fillId="0" borderId="0" xfId="21" applyFont="1" applyAlignment="1">
      <alignment horizontal="left"/>
      <protection/>
    </xf>
    <xf numFmtId="37" fontId="2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21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3" fillId="0" borderId="0" xfId="21" applyFont="1" applyBorder="1">
      <alignment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4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7" fontId="4" fillId="2" borderId="12" xfId="21" applyFont="1" applyFill="1" applyBorder="1" applyAlignment="1">
      <alignment horizontal="center" wrapText="1"/>
      <protection/>
    </xf>
    <xf numFmtId="37" fontId="4" fillId="2" borderId="3" xfId="21" applyFont="1" applyFill="1" applyBorder="1" applyAlignment="1">
      <alignment horizontal="center" wrapText="1"/>
      <protection/>
    </xf>
    <xf numFmtId="37" fontId="4" fillId="2" borderId="13" xfId="21" applyFont="1" applyFill="1" applyBorder="1" applyAlignment="1">
      <alignment horizontal="center" wrapText="1"/>
      <protection/>
    </xf>
    <xf numFmtId="37" fontId="4" fillId="2" borderId="14" xfId="21" applyFont="1" applyFill="1" applyBorder="1" applyAlignment="1">
      <alignment horizontal="center" wrapText="1"/>
      <protection/>
    </xf>
    <xf numFmtId="37" fontId="4" fillId="2" borderId="15" xfId="21" applyFont="1" applyFill="1" applyBorder="1" applyAlignment="1">
      <alignment horizontal="center" wrapText="1"/>
      <protection/>
    </xf>
    <xf numFmtId="37" fontId="6" fillId="0" borderId="0" xfId="21" applyFont="1" applyBorder="1" applyAlignment="1">
      <alignment horizontal="right" wrapText="1"/>
      <protection/>
    </xf>
    <xf numFmtId="171" fontId="6" fillId="0" borderId="0" xfId="21" applyNumberFormat="1" applyFont="1" applyBorder="1" applyAlignment="1">
      <alignment horizontal="center" wrapText="1"/>
      <protection/>
    </xf>
    <xf numFmtId="165" fontId="6" fillId="0" borderId="6" xfId="15" applyNumberFormat="1" applyFont="1" applyBorder="1" applyAlignment="1">
      <alignment horizontal="left"/>
    </xf>
    <xf numFmtId="165" fontId="6" fillId="3" borderId="15" xfId="15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7" fontId="6" fillId="0" borderId="0" xfId="21" applyFont="1" applyFill="1" applyBorder="1" applyAlignment="1">
      <alignment horizontal="center" wrapText="1"/>
      <protection/>
    </xf>
    <xf numFmtId="165" fontId="6" fillId="0" borderId="7" xfId="15" applyNumberFormat="1" applyFont="1" applyFill="1" applyBorder="1" applyAlignment="1">
      <alignment/>
    </xf>
    <xf numFmtId="38" fontId="6" fillId="0" borderId="9" xfId="15" applyNumberFormat="1" applyFont="1" applyBorder="1" applyAlignment="1">
      <alignment/>
    </xf>
    <xf numFmtId="38" fontId="6" fillId="0" borderId="6" xfId="15" applyNumberFormat="1" applyFont="1" applyBorder="1" applyAlignment="1">
      <alignment/>
    </xf>
    <xf numFmtId="38" fontId="4" fillId="0" borderId="2" xfId="15" applyNumberFormat="1" applyFont="1" applyBorder="1" applyAlignment="1">
      <alignment/>
    </xf>
    <xf numFmtId="0" fontId="11" fillId="0" borderId="7" xfId="0" applyFont="1" applyBorder="1" applyAlignment="1">
      <alignment/>
    </xf>
    <xf numFmtId="165" fontId="6" fillId="0" borderId="6" xfId="15" applyNumberFormat="1" applyFont="1" applyBorder="1" applyAlignment="1">
      <alignment horizontal="left" wrapText="1"/>
    </xf>
    <xf numFmtId="38" fontId="4" fillId="0" borderId="2" xfId="15" applyNumberFormat="1" applyFont="1" applyFill="1" applyBorder="1" applyAlignment="1">
      <alignment/>
    </xf>
    <xf numFmtId="165" fontId="9" fillId="0" borderId="6" xfId="15" applyNumberFormat="1" applyFont="1" applyFill="1" applyBorder="1" applyAlignment="1" quotePrefix="1">
      <alignment/>
    </xf>
    <xf numFmtId="165" fontId="4" fillId="0" borderId="6" xfId="15" applyNumberFormat="1" applyFont="1" applyFill="1" applyBorder="1" applyAlignment="1">
      <alignment/>
    </xf>
    <xf numFmtId="165" fontId="6" fillId="0" borderId="2" xfId="15" applyNumberFormat="1" applyFont="1" applyBorder="1" applyAlignment="1">
      <alignment/>
    </xf>
    <xf numFmtId="165" fontId="6" fillId="3" borderId="2" xfId="15" applyNumberFormat="1" applyFont="1" applyFill="1" applyBorder="1" applyAlignment="1">
      <alignment/>
    </xf>
    <xf numFmtId="43" fontId="2" fillId="0" borderId="0" xfId="15" applyFont="1" applyBorder="1" applyAlignment="1">
      <alignment/>
    </xf>
    <xf numFmtId="165" fontId="6" fillId="0" borderId="9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6" fillId="0" borderId="5" xfId="15" applyNumberFormat="1" applyFont="1" applyBorder="1" applyAlignment="1">
      <alignment/>
    </xf>
    <xf numFmtId="165" fontId="6" fillId="3" borderId="2" xfId="15" applyNumberFormat="1" applyFont="1" applyFill="1" applyBorder="1" applyAlignment="1">
      <alignment/>
    </xf>
    <xf numFmtId="165" fontId="9" fillId="3" borderId="2" xfId="15" applyNumberFormat="1" applyFont="1" applyFill="1" applyBorder="1" applyAlignment="1" quotePrefix="1">
      <alignment/>
    </xf>
    <xf numFmtId="37" fontId="1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0"/>
  <sheetViews>
    <sheetView tabSelected="1" zoomScale="75" zoomScaleNormal="75" workbookViewId="0" topLeftCell="F1">
      <selection activeCell="G5" sqref="G5"/>
    </sheetView>
  </sheetViews>
  <sheetFormatPr defaultColWidth="9.140625" defaultRowHeight="12.75"/>
  <cols>
    <col min="1" max="1" width="45.28125" style="79" customWidth="1"/>
    <col min="2" max="2" width="14.7109375" style="3" customWidth="1"/>
    <col min="3" max="3" width="15.421875" style="16" customWidth="1"/>
    <col min="4" max="4" width="16.28125" style="3" customWidth="1"/>
    <col min="5" max="5" width="17.57421875" style="3" customWidth="1"/>
    <col min="6" max="6" width="20.7109375" style="3" customWidth="1"/>
    <col min="7" max="7" width="68.8515625" style="7" bestFit="1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9" t="s">
        <v>1</v>
      </c>
      <c r="B2" s="109"/>
      <c r="C2" s="109"/>
      <c r="D2" s="109"/>
      <c r="E2" s="109"/>
      <c r="F2" s="109"/>
      <c r="G2" s="109"/>
      <c r="H2" s="6"/>
    </row>
    <row r="3" spans="1:8" s="7" customFormat="1" ht="19.5" customHeight="1">
      <c r="A3" s="8" t="s">
        <v>16</v>
      </c>
      <c r="B3" s="9"/>
      <c r="C3" s="9"/>
      <c r="D3" s="9"/>
      <c r="E3" s="9"/>
      <c r="F3" s="9"/>
      <c r="G3" s="9"/>
      <c r="H3" s="6"/>
    </row>
    <row r="4" spans="1:20" s="13" customFormat="1" ht="15.75">
      <c r="A4" s="8" t="s">
        <v>17</v>
      </c>
      <c r="B4" s="10"/>
      <c r="C4" s="10"/>
      <c r="D4" s="10"/>
      <c r="E4" s="10"/>
      <c r="F4" s="86" t="s">
        <v>18</v>
      </c>
      <c r="G4" s="91" t="s">
        <v>31</v>
      </c>
      <c r="H4" s="10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</row>
    <row r="5" spans="1:20" s="13" customFormat="1" ht="15.75">
      <c r="A5" s="8" t="s">
        <v>30</v>
      </c>
      <c r="B5" s="10"/>
      <c r="C5" s="10"/>
      <c r="D5" s="10"/>
      <c r="E5" s="10"/>
      <c r="F5" s="86" t="s">
        <v>19</v>
      </c>
      <c r="G5" s="87">
        <v>38204</v>
      </c>
      <c r="H5" s="10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8" ht="9" customHeight="1">
      <c r="A6" s="14"/>
      <c r="B6" s="15"/>
      <c r="E6" s="6"/>
      <c r="F6" s="17"/>
      <c r="H6" s="17"/>
    </row>
    <row r="7" spans="1:8" s="21" customFormat="1" ht="33" customHeight="1">
      <c r="A7" s="18" t="s">
        <v>2</v>
      </c>
      <c r="B7" s="81" t="s">
        <v>29</v>
      </c>
      <c r="C7" s="82" t="s">
        <v>36</v>
      </c>
      <c r="D7" s="83" t="s">
        <v>37</v>
      </c>
      <c r="E7" s="84" t="s">
        <v>40</v>
      </c>
      <c r="F7" s="85" t="s">
        <v>38</v>
      </c>
      <c r="G7" s="19" t="s">
        <v>3</v>
      </c>
      <c r="H7" s="20"/>
    </row>
    <row r="8" spans="1:9" s="29" customFormat="1" ht="15.75">
      <c r="A8" s="22" t="s">
        <v>28</v>
      </c>
      <c r="B8" s="23">
        <v>1264686</v>
      </c>
      <c r="C8" s="95">
        <v>1341226</v>
      </c>
      <c r="D8" s="95">
        <f>+B32</f>
        <v>2848297.5500000007</v>
      </c>
      <c r="E8" s="95">
        <f>+B32</f>
        <v>2848297.5500000007</v>
      </c>
      <c r="F8" s="25"/>
      <c r="G8" s="26"/>
      <c r="H8" s="27"/>
      <c r="I8" s="28"/>
    </row>
    <row r="9" spans="1:9" s="37" customFormat="1" ht="15.75">
      <c r="A9" s="30" t="s">
        <v>4</v>
      </c>
      <c r="B9" s="31"/>
      <c r="C9" s="93"/>
      <c r="D9" s="93"/>
      <c r="E9" s="96"/>
      <c r="F9" s="33"/>
      <c r="G9" s="34"/>
      <c r="H9" s="35"/>
      <c r="I9" s="36"/>
    </row>
    <row r="10" spans="1:9" s="37" customFormat="1" ht="15.75">
      <c r="A10" s="38" t="s">
        <v>15</v>
      </c>
      <c r="B10" s="31">
        <v>0</v>
      </c>
      <c r="C10" s="94">
        <v>0</v>
      </c>
      <c r="D10" s="94">
        <v>0</v>
      </c>
      <c r="E10" s="94">
        <f>+D10</f>
        <v>0</v>
      </c>
      <c r="F10" s="39">
        <f>+E10-D10</f>
        <v>0</v>
      </c>
      <c r="G10" s="88"/>
      <c r="H10" s="35"/>
      <c r="I10" s="36"/>
    </row>
    <row r="11" spans="1:9" s="37" customFormat="1" ht="15.75">
      <c r="A11" s="38" t="s">
        <v>20</v>
      </c>
      <c r="B11" s="31">
        <f>1306469.3+3405020.47</f>
        <v>4711489.7700000005</v>
      </c>
      <c r="C11" s="94">
        <f>624566+3140161</f>
        <v>3764727</v>
      </c>
      <c r="D11" s="94">
        <f>+C11+709773</f>
        <v>4474500</v>
      </c>
      <c r="E11" s="94">
        <f>+D11+50000+2100+10000</f>
        <v>4536600</v>
      </c>
      <c r="F11" s="39">
        <f aca="true" t="shared" si="0" ref="F11:F17">+E11-D11</f>
        <v>62100</v>
      </c>
      <c r="G11" s="97" t="s">
        <v>41</v>
      </c>
      <c r="H11" s="35"/>
      <c r="I11" s="36"/>
    </row>
    <row r="12" spans="1:9" s="37" customFormat="1" ht="15.75">
      <c r="A12" s="38" t="s">
        <v>21</v>
      </c>
      <c r="B12" s="31">
        <v>8630655.6</v>
      </c>
      <c r="C12" s="94">
        <v>9422809</v>
      </c>
      <c r="D12" s="94">
        <f>+C12+542877</f>
        <v>9965686</v>
      </c>
      <c r="E12" s="94">
        <f>+D12+5500+49500+475330+11000</f>
        <v>10507016</v>
      </c>
      <c r="F12" s="39">
        <f t="shared" si="0"/>
        <v>541330</v>
      </c>
      <c r="G12" s="97" t="s">
        <v>42</v>
      </c>
      <c r="H12" s="35"/>
      <c r="I12" s="36"/>
    </row>
    <row r="13" spans="1:9" s="37" customFormat="1" ht="15.75">
      <c r="A13" s="38" t="s">
        <v>22</v>
      </c>
      <c r="B13" s="31">
        <v>148915.81</v>
      </c>
      <c r="C13" s="94">
        <v>133000</v>
      </c>
      <c r="D13" s="94">
        <f>+C13</f>
        <v>133000</v>
      </c>
      <c r="E13" s="94">
        <f>+D13+314+2830</f>
        <v>136144</v>
      </c>
      <c r="F13" s="39">
        <f t="shared" si="0"/>
        <v>3144</v>
      </c>
      <c r="G13" s="88" t="s">
        <v>43</v>
      </c>
      <c r="H13" s="35"/>
      <c r="I13" s="36"/>
    </row>
    <row r="14" spans="1:9" s="37" customFormat="1" ht="15.75">
      <c r="A14" s="38" t="s">
        <v>23</v>
      </c>
      <c r="B14" s="31">
        <v>1578463.62</v>
      </c>
      <c r="C14" s="94">
        <v>1656063</v>
      </c>
      <c r="D14" s="94">
        <f>+C14</f>
        <v>1656063</v>
      </c>
      <c r="E14" s="94">
        <f>+D14+20000+13500+6000</f>
        <v>1695563</v>
      </c>
      <c r="F14" s="39">
        <f t="shared" si="0"/>
        <v>39500</v>
      </c>
      <c r="G14" s="88" t="s">
        <v>46</v>
      </c>
      <c r="H14" s="35"/>
      <c r="I14" s="36"/>
    </row>
    <row r="15" spans="1:9" s="37" customFormat="1" ht="15.75">
      <c r="A15" s="38" t="s">
        <v>24</v>
      </c>
      <c r="B15" s="31">
        <v>20850.12</v>
      </c>
      <c r="C15" s="94">
        <v>106874</v>
      </c>
      <c r="D15" s="94">
        <f>+C15</f>
        <v>106874</v>
      </c>
      <c r="E15" s="94">
        <f>+D15</f>
        <v>106874</v>
      </c>
      <c r="F15" s="39">
        <f t="shared" si="0"/>
        <v>0</v>
      </c>
      <c r="G15" s="88"/>
      <c r="H15" s="35"/>
      <c r="I15" s="36"/>
    </row>
    <row r="16" spans="1:9" s="37" customFormat="1" ht="15.75">
      <c r="A16" s="38" t="s">
        <v>25</v>
      </c>
      <c r="B16" s="31">
        <f>303381+11689</f>
        <v>315070</v>
      </c>
      <c r="C16" s="94">
        <v>367977</v>
      </c>
      <c r="D16" s="94">
        <f>+C16</f>
        <v>367977</v>
      </c>
      <c r="E16" s="94">
        <f>+D16</f>
        <v>367977</v>
      </c>
      <c r="F16" s="39">
        <f t="shared" si="0"/>
        <v>0</v>
      </c>
      <c r="G16" s="88"/>
      <c r="H16" s="35"/>
      <c r="I16" s="36"/>
    </row>
    <row r="17" spans="1:9" s="37" customFormat="1" ht="15.75">
      <c r="A17" s="38" t="s">
        <v>26</v>
      </c>
      <c r="B17" s="31">
        <v>2630483</v>
      </c>
      <c r="C17" s="94">
        <v>2713696</v>
      </c>
      <c r="D17" s="94">
        <f>+C17</f>
        <v>2713696</v>
      </c>
      <c r="E17" s="94">
        <f>+D17</f>
        <v>2713696</v>
      </c>
      <c r="F17" s="39">
        <f t="shared" si="0"/>
        <v>0</v>
      </c>
      <c r="G17" s="88"/>
      <c r="H17" s="35"/>
      <c r="I17" s="36"/>
    </row>
    <row r="18" spans="1:9" s="37" customFormat="1" ht="15.75">
      <c r="A18" s="38"/>
      <c r="B18" s="31"/>
      <c r="C18" s="76"/>
      <c r="D18" s="32"/>
      <c r="E18" s="32"/>
      <c r="F18" s="39"/>
      <c r="G18" s="44"/>
      <c r="H18" s="35"/>
      <c r="I18" s="36"/>
    </row>
    <row r="19" spans="1:9" s="29" customFormat="1" ht="15.75">
      <c r="A19" s="22" t="s">
        <v>5</v>
      </c>
      <c r="B19" s="23">
        <f>SUM(B9:B18)</f>
        <v>18035927.92</v>
      </c>
      <c r="C19" s="98">
        <f>SUM(C10:C18)</f>
        <v>18165146</v>
      </c>
      <c r="D19" s="23">
        <f>SUM(D10:D18)</f>
        <v>19417796</v>
      </c>
      <c r="E19" s="23">
        <f>SUM(E10:E18)</f>
        <v>20063870</v>
      </c>
      <c r="F19" s="23">
        <f>SUM(F10:F18)</f>
        <v>646074</v>
      </c>
      <c r="G19" s="40"/>
      <c r="H19" s="27"/>
      <c r="I19" s="28"/>
    </row>
    <row r="20" spans="1:9" s="37" customFormat="1" ht="15.75">
      <c r="A20" s="30" t="s">
        <v>6</v>
      </c>
      <c r="B20" s="31"/>
      <c r="C20" s="32"/>
      <c r="D20" s="32"/>
      <c r="E20" s="57"/>
      <c r="F20" s="39"/>
      <c r="G20" s="41"/>
      <c r="H20" s="35"/>
      <c r="I20" s="36"/>
    </row>
    <row r="21" spans="1:9" s="37" customFormat="1" ht="15.75">
      <c r="A21" s="38" t="s">
        <v>32</v>
      </c>
      <c r="B21" s="31">
        <v>-1559626.46</v>
      </c>
      <c r="C21" s="32">
        <v>-1869531</v>
      </c>
      <c r="D21" s="32">
        <f>+C21-64879</f>
        <v>-1934410</v>
      </c>
      <c r="E21" s="92">
        <v>-1915548</v>
      </c>
      <c r="F21" s="39">
        <f>+E21-D21</f>
        <v>18862</v>
      </c>
      <c r="G21" s="88"/>
      <c r="H21" s="35"/>
      <c r="I21" s="36"/>
    </row>
    <row r="22" spans="1:9" s="37" customFormat="1" ht="15.75">
      <c r="A22" s="38" t="s">
        <v>27</v>
      </c>
      <c r="B22" s="31">
        <v>-515078</v>
      </c>
      <c r="C22" s="32">
        <v>-492127</v>
      </c>
      <c r="D22" s="32">
        <f>+C22</f>
        <v>-492127</v>
      </c>
      <c r="E22" s="92">
        <v>-492127</v>
      </c>
      <c r="F22" s="39">
        <f>+E22-D22</f>
        <v>0</v>
      </c>
      <c r="G22" s="88"/>
      <c r="H22" s="35"/>
      <c r="I22" s="36"/>
    </row>
    <row r="23" spans="1:9" s="37" customFormat="1" ht="15.75">
      <c r="A23" s="38" t="s">
        <v>35</v>
      </c>
      <c r="B23" s="31">
        <v>-12520330</v>
      </c>
      <c r="C23" s="32">
        <v>-14223924</v>
      </c>
      <c r="D23" s="32">
        <f>+C23-1187771-343789-18795</f>
        <v>-15774279</v>
      </c>
      <c r="E23" s="92">
        <f>-16976655</f>
        <v>-16976655</v>
      </c>
      <c r="F23" s="39">
        <f>+E23-D23</f>
        <v>-1202376</v>
      </c>
      <c r="G23" s="88"/>
      <c r="H23" s="35"/>
      <c r="I23" s="36"/>
    </row>
    <row r="24" spans="1:9" s="37" customFormat="1" ht="15.75">
      <c r="A24" s="38" t="s">
        <v>33</v>
      </c>
      <c r="B24" s="31">
        <v>-1857281.91</v>
      </c>
      <c r="C24" s="32">
        <v>-1793779</v>
      </c>
      <c r="D24" s="32">
        <f>+C24</f>
        <v>-1793779</v>
      </c>
      <c r="E24" s="92">
        <v>-1793779</v>
      </c>
      <c r="F24" s="39">
        <f>+E24-D24</f>
        <v>0</v>
      </c>
      <c r="G24" s="88" t="s">
        <v>54</v>
      </c>
      <c r="H24" s="35"/>
      <c r="I24" s="36"/>
    </row>
    <row r="25" spans="1:9" s="37" customFormat="1" ht="15.75">
      <c r="A25" s="38"/>
      <c r="C25" s="32"/>
      <c r="D25" s="31"/>
      <c r="E25" s="31"/>
      <c r="F25" s="39"/>
      <c r="H25" s="35"/>
      <c r="I25" s="36"/>
    </row>
    <row r="26" spans="1:9" s="29" customFormat="1" ht="15.75">
      <c r="A26" s="42" t="s">
        <v>7</v>
      </c>
      <c r="B26" s="43">
        <f>SUM(B21:B25)</f>
        <v>-16452316.370000001</v>
      </c>
      <c r="C26" s="43">
        <f>SUM(C21:C25)</f>
        <v>-18379361</v>
      </c>
      <c r="D26" s="43">
        <f>SUM(D21:D25)</f>
        <v>-19994595</v>
      </c>
      <c r="E26" s="43">
        <f>SUM(E21:E25)</f>
        <v>-21178109</v>
      </c>
      <c r="F26" s="43">
        <f>SUM(F21:F25)</f>
        <v>-1183514</v>
      </c>
      <c r="G26" s="88" t="s">
        <v>47</v>
      </c>
      <c r="H26" s="27"/>
      <c r="I26" s="28"/>
    </row>
    <row r="27" spans="1:9" s="37" customFormat="1" ht="18.75">
      <c r="A27" s="45" t="s">
        <v>49</v>
      </c>
      <c r="B27" s="108"/>
      <c r="C27" s="46"/>
      <c r="D27" s="46"/>
      <c r="E27" s="107"/>
      <c r="F27" s="101"/>
      <c r="G27" s="47"/>
      <c r="H27" s="35"/>
      <c r="I27" s="36"/>
    </row>
    <row r="28" spans="1:9" s="37" customFormat="1" ht="15.75">
      <c r="A28" s="48" t="s">
        <v>8</v>
      </c>
      <c r="B28" s="99"/>
      <c r="C28" s="31"/>
      <c r="D28" s="31"/>
      <c r="E28" s="92"/>
      <c r="F28" s="104"/>
      <c r="G28" s="49"/>
      <c r="H28" s="35"/>
      <c r="I28" s="36"/>
    </row>
    <row r="29" spans="1:9" s="37" customFormat="1" ht="15.75">
      <c r="A29" s="48"/>
      <c r="B29" s="31"/>
      <c r="C29" s="31"/>
      <c r="D29" s="31"/>
      <c r="E29" s="92">
        <f>+D29</f>
        <v>0</v>
      </c>
      <c r="F29" s="105">
        <f>+D29-E29</f>
        <v>0</v>
      </c>
      <c r="G29" s="49"/>
      <c r="H29" s="35"/>
      <c r="I29" s="36"/>
    </row>
    <row r="30" spans="1:9" s="37" customFormat="1" ht="15.75">
      <c r="A30" s="48"/>
      <c r="B30" s="99"/>
      <c r="C30" s="31"/>
      <c r="D30" s="31"/>
      <c r="E30" s="92">
        <f>+D30</f>
        <v>0</v>
      </c>
      <c r="F30" s="105">
        <f>+D30-E30</f>
        <v>0</v>
      </c>
      <c r="G30" s="49"/>
      <c r="H30" s="35"/>
      <c r="I30" s="36"/>
    </row>
    <row r="31" spans="1:9" s="37" customFormat="1" ht="15.75">
      <c r="A31" s="30" t="s">
        <v>9</v>
      </c>
      <c r="B31" s="31">
        <f>SUM(B28:B30)</f>
        <v>0</v>
      </c>
      <c r="C31" s="31"/>
      <c r="D31" s="31"/>
      <c r="E31" s="92">
        <f>+D31</f>
        <v>0</v>
      </c>
      <c r="F31" s="106">
        <f>+D31-E31</f>
        <v>0</v>
      </c>
      <c r="G31" s="49"/>
      <c r="H31" s="35"/>
      <c r="I31" s="36"/>
    </row>
    <row r="32" spans="1:102" s="52" customFormat="1" ht="15.75">
      <c r="A32" s="22" t="s">
        <v>10</v>
      </c>
      <c r="B32" s="50">
        <f>+B8+B19+B26+B31</f>
        <v>2848297.5500000007</v>
      </c>
      <c r="C32" s="50">
        <f>+C8+C19+C26+C31+C27</f>
        <v>1127011</v>
      </c>
      <c r="D32" s="50">
        <f>+D8+D19+D26+D31</f>
        <v>2271498.5500000007</v>
      </c>
      <c r="E32" s="50">
        <f>+E8+E19+E26+E31</f>
        <v>1734058.5500000007</v>
      </c>
      <c r="F32" s="101"/>
      <c r="G32" s="51"/>
      <c r="H32" s="35"/>
      <c r="I32" s="35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</row>
    <row r="33" spans="1:9" s="37" customFormat="1" ht="15.75">
      <c r="A33" s="48" t="s">
        <v>11</v>
      </c>
      <c r="B33" s="31"/>
      <c r="C33" s="32"/>
      <c r="D33" s="32"/>
      <c r="E33" s="92"/>
      <c r="F33" s="39"/>
      <c r="G33" s="54"/>
      <c r="H33" s="55"/>
      <c r="I33" s="36"/>
    </row>
    <row r="34" spans="1:9" s="37" customFormat="1" ht="15.75">
      <c r="A34" s="38" t="s">
        <v>34</v>
      </c>
      <c r="B34" s="31">
        <v>-362584</v>
      </c>
      <c r="C34" s="32"/>
      <c r="D34" s="32"/>
      <c r="E34" s="53"/>
      <c r="F34" s="39">
        <f>+D34-E34</f>
        <v>0</v>
      </c>
      <c r="G34" s="54"/>
      <c r="H34" s="55"/>
      <c r="I34" s="36"/>
    </row>
    <row r="35" spans="1:9" s="37" customFormat="1" ht="15.75">
      <c r="A35" s="56"/>
      <c r="B35" s="31"/>
      <c r="C35" s="32"/>
      <c r="D35" s="32"/>
      <c r="E35" s="53"/>
      <c r="F35" s="57"/>
      <c r="G35" s="54"/>
      <c r="H35" s="55"/>
      <c r="I35" s="36"/>
    </row>
    <row r="36" spans="1:9" s="29" customFormat="1" ht="15.75">
      <c r="A36" s="48" t="s">
        <v>12</v>
      </c>
      <c r="B36" s="100">
        <f>SUM(B33:B35)</f>
        <v>-362584</v>
      </c>
      <c r="C36" s="58">
        <f>SUM(C33:C35)</f>
        <v>0</v>
      </c>
      <c r="D36" s="58">
        <f>SUM(D33:D35)</f>
        <v>0</v>
      </c>
      <c r="E36" s="59">
        <f>SUM(E33:E35)</f>
        <v>0</v>
      </c>
      <c r="F36" s="60"/>
      <c r="G36" s="61"/>
      <c r="H36" s="62"/>
      <c r="I36" s="28"/>
    </row>
    <row r="37" spans="1:9" s="29" customFormat="1" ht="15.75">
      <c r="A37" s="22" t="s">
        <v>13</v>
      </c>
      <c r="B37" s="23">
        <f>+B32+B36</f>
        <v>2485713.5500000007</v>
      </c>
      <c r="C37" s="24">
        <f>+C32+C36</f>
        <v>1127011</v>
      </c>
      <c r="D37" s="24">
        <f>+D32+D36</f>
        <v>2271498.5500000007</v>
      </c>
      <c r="E37" s="24">
        <f>+E32+E36</f>
        <v>1734058.5500000007</v>
      </c>
      <c r="F37" s="25"/>
      <c r="G37" s="63"/>
      <c r="H37" s="27"/>
      <c r="I37" s="28"/>
    </row>
    <row r="38" spans="1:9" s="37" customFormat="1" ht="19.5" thickBot="1">
      <c r="A38" s="64" t="s">
        <v>44</v>
      </c>
      <c r="B38" s="102"/>
      <c r="C38" s="46"/>
      <c r="D38" s="46">
        <f>-D26*0.01</f>
        <v>199945.95</v>
      </c>
      <c r="E38" s="46">
        <f>-E26*0.01</f>
        <v>211781.09</v>
      </c>
      <c r="F38" s="89"/>
      <c r="G38" s="65"/>
      <c r="H38" s="66"/>
      <c r="I38" s="36"/>
    </row>
    <row r="39" spans="1:8" s="70" customFormat="1" ht="13.5" customHeight="1">
      <c r="A39" s="67" t="s">
        <v>14</v>
      </c>
      <c r="B39" s="68"/>
      <c r="C39" s="69"/>
      <c r="D39" s="68"/>
      <c r="E39" s="68"/>
      <c r="G39" s="68"/>
      <c r="H39" s="68"/>
    </row>
    <row r="40" spans="1:8" s="70" customFormat="1" ht="12.75">
      <c r="A40" s="70" t="s">
        <v>55</v>
      </c>
      <c r="B40" s="71"/>
      <c r="C40" s="72"/>
      <c r="D40" s="103"/>
      <c r="E40" s="68"/>
      <c r="F40" s="68"/>
      <c r="G40" s="71"/>
      <c r="H40" s="71"/>
    </row>
    <row r="41" spans="1:8" s="70" customFormat="1" ht="12.75">
      <c r="A41" s="70" t="s">
        <v>51</v>
      </c>
      <c r="B41" s="71"/>
      <c r="C41" s="72"/>
      <c r="D41" s="71"/>
      <c r="E41" s="68"/>
      <c r="F41" s="68"/>
      <c r="G41" s="71"/>
      <c r="H41" s="71"/>
    </row>
    <row r="42" spans="1:8" s="70" customFormat="1" ht="12.75">
      <c r="A42" s="70" t="s">
        <v>56</v>
      </c>
      <c r="B42" s="71"/>
      <c r="C42" s="73"/>
      <c r="D42" s="71"/>
      <c r="E42" s="68"/>
      <c r="F42" s="68"/>
      <c r="G42" s="71"/>
      <c r="H42" s="71"/>
    </row>
    <row r="43" spans="1:8" s="70" customFormat="1" ht="12.75" customHeight="1">
      <c r="A43" s="70" t="s">
        <v>39</v>
      </c>
      <c r="B43" s="68"/>
      <c r="C43" s="74"/>
      <c r="D43" s="68"/>
      <c r="E43" s="68"/>
      <c r="F43" s="68"/>
      <c r="G43" s="75"/>
      <c r="H43" s="71"/>
    </row>
    <row r="44" spans="1:8" s="37" customFormat="1" ht="12.75" customHeight="1">
      <c r="A44" s="70" t="s">
        <v>45</v>
      </c>
      <c r="B44" s="76"/>
      <c r="C44" s="77"/>
      <c r="D44" s="76"/>
      <c r="E44" s="78"/>
      <c r="F44" s="78"/>
      <c r="G44" s="68"/>
      <c r="H44" s="78"/>
    </row>
    <row r="45" spans="1:7" ht="12.75">
      <c r="A45" s="90" t="s">
        <v>52</v>
      </c>
      <c r="G45" s="80"/>
    </row>
    <row r="46" spans="1:7" ht="12.75">
      <c r="A46" s="90" t="s">
        <v>50</v>
      </c>
      <c r="G46" s="80"/>
    </row>
    <row r="47" spans="1:7" ht="12.75">
      <c r="A47" s="90" t="s">
        <v>53</v>
      </c>
      <c r="G47" s="80"/>
    </row>
    <row r="48" spans="1:7" ht="12.75">
      <c r="A48" s="79" t="s">
        <v>48</v>
      </c>
      <c r="G48" s="80"/>
    </row>
    <row r="49" ht="12.75">
      <c r="G49" s="80"/>
    </row>
    <row r="50" ht="12.75">
      <c r="G50" s="80"/>
    </row>
    <row r="51" ht="12.75">
      <c r="G51" s="80"/>
    </row>
    <row r="52" ht="12.75">
      <c r="G52" s="80"/>
    </row>
    <row r="53" ht="12.75">
      <c r="G53" s="80"/>
    </row>
    <row r="54" ht="12.75">
      <c r="G54" s="80"/>
    </row>
    <row r="55" ht="12.75">
      <c r="G55" s="80"/>
    </row>
    <row r="56" ht="12.75">
      <c r="G56" s="80"/>
    </row>
    <row r="57" ht="12.75">
      <c r="G57" s="80"/>
    </row>
    <row r="58" ht="12.75">
      <c r="G58" s="80"/>
    </row>
    <row r="59" ht="12.75">
      <c r="G59" s="80"/>
    </row>
    <row r="60" ht="12.75">
      <c r="G60" s="80"/>
    </row>
    <row r="61" ht="12.75">
      <c r="G61" s="80"/>
    </row>
    <row r="62" ht="12.75">
      <c r="G62" s="80"/>
    </row>
    <row r="63" ht="12.75">
      <c r="G63" s="80"/>
    </row>
    <row r="64" ht="12.75">
      <c r="G64" s="80"/>
    </row>
    <row r="65" ht="12.75">
      <c r="G65" s="80"/>
    </row>
    <row r="66" ht="12.75">
      <c r="G66" s="80"/>
    </row>
    <row r="67" ht="12.75">
      <c r="G67" s="80"/>
    </row>
    <row r="68" ht="12.75">
      <c r="G68" s="80"/>
    </row>
    <row r="69" ht="12.75">
      <c r="G69" s="80"/>
    </row>
    <row r="70" ht="12.75">
      <c r="G70" s="80"/>
    </row>
    <row r="71" ht="12.75">
      <c r="G71" s="80"/>
    </row>
    <row r="72" ht="12.75">
      <c r="G72" s="80"/>
    </row>
    <row r="73" ht="12.75">
      <c r="G73" s="80"/>
    </row>
    <row r="74" ht="12.75">
      <c r="G74" s="80"/>
    </row>
    <row r="75" ht="12.75">
      <c r="G75" s="80"/>
    </row>
    <row r="76" ht="12.75">
      <c r="G76" s="80"/>
    </row>
    <row r="77" ht="12.75">
      <c r="G77" s="80"/>
    </row>
    <row r="78" ht="12.75">
      <c r="G78" s="80"/>
    </row>
    <row r="79" ht="12.75">
      <c r="G79" s="80"/>
    </row>
    <row r="80" ht="12.75">
      <c r="G80" s="80"/>
    </row>
    <row r="81" ht="12.75">
      <c r="G81" s="80"/>
    </row>
    <row r="82" ht="12.75">
      <c r="G82" s="80"/>
    </row>
    <row r="83" ht="12.75">
      <c r="G83" s="80"/>
    </row>
    <row r="84" ht="12.75">
      <c r="G84" s="80"/>
    </row>
    <row r="85" ht="12.75">
      <c r="G85" s="80"/>
    </row>
    <row r="86" ht="12.75">
      <c r="G86" s="80"/>
    </row>
    <row r="87" ht="12.75">
      <c r="G87" s="80"/>
    </row>
    <row r="88" ht="12.75">
      <c r="G88" s="80"/>
    </row>
    <row r="89" ht="12.75">
      <c r="G89" s="80"/>
    </row>
    <row r="90" ht="12.75">
      <c r="G90" s="80"/>
    </row>
    <row r="91" ht="12.75">
      <c r="G91" s="80"/>
    </row>
    <row r="92" ht="12.75">
      <c r="G92" s="80"/>
    </row>
    <row r="93" ht="12.75">
      <c r="G93" s="80"/>
    </row>
    <row r="94" ht="12.75">
      <c r="G94" s="80"/>
    </row>
    <row r="95" ht="12.75">
      <c r="G95" s="80"/>
    </row>
    <row r="96" ht="12.75">
      <c r="G96" s="80"/>
    </row>
    <row r="97" ht="12.75">
      <c r="G97" s="80"/>
    </row>
    <row r="98" ht="12.75">
      <c r="G98" s="80"/>
    </row>
    <row r="99" ht="12.75">
      <c r="G99" s="80"/>
    </row>
    <row r="100" ht="12.75">
      <c r="G100" s="80"/>
    </row>
    <row r="101" ht="12.75">
      <c r="G101" s="80"/>
    </row>
    <row r="102" ht="12.75">
      <c r="G102" s="80"/>
    </row>
    <row r="103" ht="12.75">
      <c r="G103" s="80"/>
    </row>
    <row r="104" ht="12.75">
      <c r="G104" s="80"/>
    </row>
    <row r="105" ht="12.75">
      <c r="G105" s="80"/>
    </row>
    <row r="106" ht="12.75">
      <c r="G106" s="80"/>
    </row>
    <row r="107" ht="12.75">
      <c r="G107" s="80"/>
    </row>
    <row r="108" ht="12.75">
      <c r="G108" s="80"/>
    </row>
    <row r="109" ht="12.75">
      <c r="G109" s="80"/>
    </row>
    <row r="110" ht="12.75">
      <c r="G110" s="80"/>
    </row>
    <row r="111" ht="12.75">
      <c r="G111" s="80"/>
    </row>
    <row r="112" ht="12.75">
      <c r="G112" s="80"/>
    </row>
    <row r="113" ht="12.75">
      <c r="G113" s="80"/>
    </row>
    <row r="114" ht="12.75">
      <c r="G114" s="80"/>
    </row>
    <row r="115" ht="12.75">
      <c r="G115" s="80"/>
    </row>
    <row r="116" ht="12.75">
      <c r="G116" s="80"/>
    </row>
    <row r="117" ht="12.75">
      <c r="G117" s="80"/>
    </row>
    <row r="118" ht="12.75">
      <c r="G118" s="80"/>
    </row>
    <row r="119" ht="12.75">
      <c r="G119" s="80"/>
    </row>
    <row r="120" ht="12.75">
      <c r="G120" s="80"/>
    </row>
    <row r="121" ht="12.75">
      <c r="G121" s="80"/>
    </row>
    <row r="122" ht="12.75">
      <c r="G122" s="80"/>
    </row>
    <row r="123" ht="12.75">
      <c r="G123" s="80"/>
    </row>
    <row r="124" ht="12.75">
      <c r="G124" s="80"/>
    </row>
    <row r="125" ht="12.75">
      <c r="G125" s="80"/>
    </row>
    <row r="126" ht="12.75">
      <c r="G126" s="80"/>
    </row>
    <row r="127" ht="12.75">
      <c r="G127" s="80"/>
    </row>
    <row r="128" ht="12.75">
      <c r="G128" s="80"/>
    </row>
    <row r="129" ht="12.75">
      <c r="G129" s="80"/>
    </row>
    <row r="130" ht="12.75">
      <c r="G130" s="80"/>
    </row>
  </sheetData>
  <mergeCells count="1">
    <mergeCell ref="A2:G2"/>
  </mergeCells>
  <printOptions/>
  <pageMargins left="0.25" right="0.25" top="0.25" bottom="0.25" header="0.5" footer="0.5"/>
  <pageSetup fitToHeight="2" horizontalDpi="600" verticalDpi="600" orientation="landscape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Janet Masuo</cp:lastModifiedBy>
  <cp:lastPrinted>2004-08-05T18:13:17Z</cp:lastPrinted>
  <dcterms:created xsi:type="dcterms:W3CDTF">2002-03-07T00:10:34Z</dcterms:created>
  <dcterms:modified xsi:type="dcterms:W3CDTF">2004-08-12T18:24:29Z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1208975602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-1339282402</vt:i4>
  </property>
  <property fmtid="{D5CDD505-2E9C-101B-9397-08002B2CF9AE}" pid="7" name="_ReviewingToolsShownOnce">
    <vt:lpwstr/>
  </property>
</Properties>
</file>