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<sst xmlns="http://schemas.openxmlformats.org/spreadsheetml/2006/main" count="696" uniqueCount="180">
  <si>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</si>
  <si>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</si>
  <si>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</si>
  <si>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</si>
  <si>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</si>
  <si>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</si>
  <si>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</si>
  <si>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</si>
  <si>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</si>
  <si>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</si>
  <si>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</si>
  <si>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</si>
  <si>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</si>
  <si>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</si>
  <si>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</si>
  <si>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</si>
  <si>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</si>
  <si>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</si>
  <si>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</si>
  <si>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</si>
  <si>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</si>
  <si>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</si>
  <si>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</si>
  <si>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</si>
  <si>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</si>
  <si>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</si>
  <si>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</si>
  <si>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</si>
  <si>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</si>
  <si>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</si>
  <si>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</si>
  <si>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</si>
  <si>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</si>
  <si>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</si>
  <si>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</si>
  <si>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</si>
  <si>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</si>
  <si>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</si>
  <si>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</si>
  <si>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</si>
  <si>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</si>
  <si>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</si>
  <si>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</si>
  <si>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</si>
  <si>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</si>
  <si>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</si>
  <si>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</si>
  <si>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</si>
  <si>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</si>
  <si>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</si>
  <si>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</si>
  <si>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</si>
  <si>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</si>
  <si>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</si>
  <si>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</si>
  <si>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</si>
  <si>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</si>
  <si>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</si>
  <si>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</si>
  <si>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</si>
  <si>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</si>
  <si>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</si>
  <si>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</si>
  <si>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</si>
  <si>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</si>
  <si>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</si>
  <si>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</si>
  <si>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</si>
  <si>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</si>
  <si>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</si>
  <si>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</si>
  <si>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</si>
  <si>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</si>
  <si>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</si>
  <si>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</si>
  <si>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</si>
  <si>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</si>
  <si>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</si>
  <si>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</si>
  <si>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</si>
  <si>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</si>
  <si>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</si>
  <si>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</si>
  <si>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</si>
  <si>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</si>
  <si>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</si>
  <si>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</si>
  <si>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</si>
  <si>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</si>
  <si>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</si>
  <si>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</si>
  <si>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</si>
  <si>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</si>
  <si>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</si>
  <si>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</si>
  <si>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</si>
  <si>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</si>
  <si>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</si>
  <si>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</si>
  <si>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</si>
  <si>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</si>
  <si>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</si>
  <si>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</si>
  <si>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</si>
  <si>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</si>
  <si>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</si>
  <si>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</si>
  <si>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</si>
  <si>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</si>
  <si>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</si>
  <si>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</si>
  <si>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</si>
  <si>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</si>
  <si>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</si>
  <si>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</si>
  <si>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</si>
  <si>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</si>
  <si>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</si>
  <si>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</si>
  <si>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</si>
  <si>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</si>
  <si>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</si>
  <si>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</si>
  <si>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</si>
  <si>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</si>
  <si>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</si>
  <si>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</si>
  <si>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</si>
  <si>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</si>
  <si>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</si>
  <si>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</si>
  <si>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</si>
  <si>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</si>
  <si>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</si>
  <si>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</si>
  <si>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</si>
  <si>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</si>
  <si>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</si>
  <si>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</si>
  <si>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</si>
  <si>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</si>
  <si>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</si>
  <si>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</si>
  <si>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</si>
  <si>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</si>
  <si>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</si>
  <si>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</si>
  <si>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</si>
  <si>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</si>
  <si>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</si>
  <si>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</si>
  <si>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</si>
  <si>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</si>
  <si>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</si>
  <si>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</si>
  <si>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</si>
  <si>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</si>
  <si>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Roads Division property at 14256 100th Ave NE, Kirkland</t>
  </si>
  <si>
    <t>Sale of 14256 100th Ave NE Kirkland</t>
  </si>
  <si>
    <t>Roads Division / FMD Real Estate</t>
  </si>
  <si>
    <t>Sale</t>
  </si>
  <si>
    <t>Stand Alone</t>
  </si>
  <si>
    <t>Carolyn Mock / Steve Rizika</t>
  </si>
  <si>
    <t>1/6/2020</t>
  </si>
  <si>
    <t>Roads Services Division</t>
  </si>
  <si>
    <t>Real Estate Services</t>
  </si>
  <si>
    <t>A44000</t>
  </si>
  <si>
    <t>DES</t>
  </si>
  <si>
    <t>0010</t>
  </si>
  <si>
    <t>DLS</t>
  </si>
  <si>
    <t>1046360</t>
  </si>
  <si>
    <t>An NPV analysis was not performed because this is a sale of property considered surplus to county needs.</t>
  </si>
  <si>
    <t>39512 Sale of Real Property</t>
  </si>
  <si>
    <t>34187 Cost Real Property Sales</t>
  </si>
  <si>
    <t>Title Report</t>
  </si>
  <si>
    <t>A73000</t>
  </si>
  <si>
    <t>101791</t>
  </si>
  <si>
    <t>Surplus, due diligence, marketing, sale &amp; PSA</t>
  </si>
  <si>
    <t>- Sale of the property will save KC $252/year in fees and assessments.</t>
  </si>
  <si>
    <t>Closing/Escrow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</si>
</sst>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K79" sqref="K7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0" t="s">
        <v>76</v>
      </c>
      <c r="E11" s="370"/>
      <c r="F11" s="371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2" t="s">
        <v>75</v>
      </c>
      <c r="E12" s="372"/>
      <c r="F12" s="373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2" t="s">
        <v>74</v>
      </c>
      <c r="E13" s="372"/>
      <c r="F13" s="373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4" t="s">
        <v>73</v>
      </c>
      <c r="E14" s="372"/>
      <c r="F14" s="373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2" t="s">
        <v>72</v>
      </c>
      <c r="E15" s="372"/>
      <c r="F15" s="373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0" t="s">
        <v>70</v>
      </c>
      <c r="E18" s="370"/>
      <c r="F18" s="371"/>
      <c r="G18" s="142">
        <v>360000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70" t="s">
        <v>139</v>
      </c>
      <c r="E19" s="370"/>
      <c r="F19" s="371"/>
      <c r="G19" s="188">
        <v>2020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 t="s">
        <v>175</v>
      </c>
      <c r="K21" s="146" t="s">
        <v>169</v>
      </c>
      <c r="L21" s="146">
        <v>1030</v>
      </c>
      <c r="O21" s="211"/>
    </row>
    <row r="22" spans="2:15" ht="15.7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 t="s">
        <v>167</v>
      </c>
      <c r="L22" s="335" t="s">
        <v>168</v>
      </c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 t="s">
        <v>176</v>
      </c>
      <c r="H29" s="186" t="s">
        <v>170</v>
      </c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171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2020</v>
      </c>
      <c r="H57" s="262">
        <f>G57+1</f>
        <v>2021</v>
      </c>
      <c r="I57" s="262">
        <f>H57+1</f>
        <v>2022</v>
      </c>
      <c r="J57" s="262">
        <f>I57+1</f>
        <v>2023</v>
      </c>
      <c r="K57" s="262">
        <f>J57+1</f>
        <v>2024</v>
      </c>
      <c r="L57" s="262">
        <f>K57+1</f>
        <v>2025</v>
      </c>
      <c r="M57" s="263" t="s">
        <v>41</v>
      </c>
      <c r="N57" s="263" t="str">
        <f>CONCATENATE("Sum of Revenues Prior to ",G$19)</f>
        <v>Sum of Revenues Prior to 2020</v>
      </c>
      <c r="O57" s="211"/>
    </row>
    <row r="58" spans="2:15" ht="15.75" thickBot="1">
      <c r="B58" s="210"/>
      <c r="C58" s="157" t="s">
        <v>164</v>
      </c>
      <c r="D58" s="158" t="s">
        <v>176</v>
      </c>
      <c r="E58" s="380" t="s">
        <v>172</v>
      </c>
      <c r="F58" s="381"/>
      <c r="G58" s="151">
        <f>+G18-G59</f>
        <v>335715.9</v>
      </c>
      <c r="H58" s="151"/>
      <c r="I58" s="151"/>
      <c r="J58" s="151"/>
      <c r="K58" s="151"/>
      <c r="L58" s="151"/>
      <c r="M58" s="151"/>
      <c r="N58" s="193"/>
      <c r="O58" s="211"/>
    </row>
    <row r="59" spans="2:15" ht="15.75" thickBot="1">
      <c r="B59" s="210"/>
      <c r="C59" s="157" t="s">
        <v>165</v>
      </c>
      <c r="D59" s="158" t="s">
        <v>170</v>
      </c>
      <c r="E59" s="149" t="s">
        <v>173</v>
      </c>
      <c r="F59" s="150"/>
      <c r="G59" s="151">
        <f>SUM(G82:G88)</f>
        <v>24284.1</v>
      </c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 t="s">
        <v>176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2020</v>
      </c>
      <c r="H81" s="262">
        <f>G81+1</f>
        <v>2021</v>
      </c>
      <c r="I81" s="262">
        <f>H81+1</f>
        <v>2022</v>
      </c>
      <c r="J81" s="262">
        <f>I81+1</f>
        <v>2023</v>
      </c>
      <c r="K81" s="262">
        <f>J81+1</f>
        <v>2024</v>
      </c>
      <c r="L81" s="262">
        <f>K81+1</f>
        <v>2025</v>
      </c>
      <c r="M81" s="263" t="s">
        <v>41</v>
      </c>
      <c r="N81" s="263" t="str">
        <f>CONCATENATE("Sum of Expenditures Prior to ",G$19)</f>
        <v>Sum of Expenditures Prior to 2020</v>
      </c>
      <c r="O81" s="211"/>
    </row>
    <row r="82" spans="2:15" ht="15.75" thickBot="1">
      <c r="B82" s="210"/>
      <c r="C82" s="273" t="s">
        <v>21</v>
      </c>
      <c r="D82" s="274"/>
      <c r="E82" s="153" t="s">
        <v>177</v>
      </c>
      <c r="F82" s="154"/>
      <c r="G82" s="155">
        <v>22368</v>
      </c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174</v>
      </c>
      <c r="F85" s="154"/>
      <c r="G85" s="155">
        <v>416.1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6" t="s">
        <v>26</v>
      </c>
      <c r="D88" s="367"/>
      <c r="E88" s="153" t="s">
        <v>179</v>
      </c>
      <c r="F88" s="154"/>
      <c r="G88" s="155">
        <v>1500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2020</v>
      </c>
      <c r="H92" s="262">
        <f>G92+1</f>
        <v>2021</v>
      </c>
      <c r="I92" s="262">
        <f>H92+1</f>
        <v>2022</v>
      </c>
      <c r="J92" s="262">
        <f>I92+1</f>
        <v>2023</v>
      </c>
      <c r="K92" s="262">
        <f>J92+1</f>
        <v>2024</v>
      </c>
      <c r="L92" s="262">
        <f>K92+1</f>
        <v>2025</v>
      </c>
      <c r="M92" s="263" t="s">
        <v>41</v>
      </c>
      <c r="N92" s="263" t="str">
        <f>CONCATENATE("Sum of Expenditures Prior to ",G$19)</f>
        <v>Sum of Expenditures Prior to 2020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2020</v>
      </c>
      <c r="H103" s="262">
        <f>G103+1</f>
        <v>2021</v>
      </c>
      <c r="I103" s="262">
        <f>H103+1</f>
        <v>2022</v>
      </c>
      <c r="J103" s="262">
        <f>I103+1</f>
        <v>2023</v>
      </c>
      <c r="K103" s="262"/>
      <c r="L103" s="262"/>
      <c r="M103" s="263" t="s">
        <v>41</v>
      </c>
      <c r="N103" s="263" t="str">
        <f>CONCATENATE("Sum of Expenditures Prior to ",G$19)</f>
        <v>Sum of Expenditures Prior to 2020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2020</v>
      </c>
      <c r="H114" s="281">
        <f>G114+1</f>
        <v>2021</v>
      </c>
      <c r="I114" s="281">
        <f>H114+1</f>
        <v>2022</v>
      </c>
      <c r="J114" s="281">
        <f>I114+1</f>
        <v>2023</v>
      </c>
      <c r="K114" s="281"/>
      <c r="L114" s="281"/>
      <c r="M114" s="282" t="s">
        <v>41</v>
      </c>
      <c r="N114" s="263" t="str">
        <f>CONCATENATE("Sum of Expenditures Prior to ",G$19)</f>
        <v>Sum of Expenditures Prior to 2020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2020</v>
      </c>
      <c r="H125" s="281">
        <f>G125+1</f>
        <v>2021</v>
      </c>
      <c r="I125" s="281">
        <f>H125+1</f>
        <v>2022</v>
      </c>
      <c r="J125" s="281">
        <f>I125+1</f>
        <v>2023</v>
      </c>
      <c r="K125" s="281"/>
      <c r="L125" s="281"/>
      <c r="M125" s="282" t="s">
        <v>41</v>
      </c>
      <c r="N125" s="263" t="str">
        <f>CONCATENATE("Sum of Expenditures Prior to ",G$19)</f>
        <v>Sum of Expenditures Prior to 2020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2020</v>
      </c>
      <c r="H136" s="281">
        <f>G136+1</f>
        <v>2021</v>
      </c>
      <c r="I136" s="281">
        <f>H136+1</f>
        <v>2022</v>
      </c>
      <c r="J136" s="281">
        <f>I136+1</f>
        <v>2023</v>
      </c>
      <c r="K136" s="281"/>
      <c r="L136" s="281"/>
      <c r="M136" s="282" t="s">
        <v>41</v>
      </c>
      <c r="N136" s="263" t="str">
        <f>CONCATENATE("Sum of Expenditures Prior to ",G$19)</f>
        <v>Sum of Expenditures Prior to 2020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2020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178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101791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B103">
      <selection activeCell="B117" sqref="B117:S11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4.2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4.25">
      <c r="A6" s="450" t="s">
        <v>0</v>
      </c>
      <c r="B6" s="451"/>
      <c r="C6" s="449" t="str">
        <f>IF('2a.  Simple Form Data Entry'!G11="","   ",'2a.  Simple Form Data Entry'!G11)</f>
        <v>Sale of 14256 100th Ave NE Kirkland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IF('2a.  Simple Form Data Entry'!G12="","   ",'2a.  Simple Form Data Entry'!G12)</f>
        <v>Roads Division / FMD Real Estate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>
        <f>'2a.  Simple Form Data Entry'!G18</f>
        <v>360000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 / Steve Rizika</v>
      </c>
      <c r="E8" s="292"/>
      <c r="F8" s="448" t="s">
        <v>8</v>
      </c>
      <c r="G8" s="448"/>
      <c r="H8" s="329" t="str">
        <f>IF('2a.  Simple Form Data Entry'!G15=""," ",'2a.  Simple Form Data Entry'!G16)</f>
        <v>1/6/2020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9" t="str">
        <f>IF('2a.  Simple Form Data Entry'!G10=""," ",'2a.  Simple Form Data Entry'!G10)</f>
        <v>Sale of Roads Division property at 14256 100th Ave NE, Kirkland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145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01" t="s">
        <v>153</v>
      </c>
      <c r="I17" s="402"/>
      <c r="J17" s="402"/>
      <c r="K17" s="402"/>
      <c r="L17" s="402"/>
      <c r="M17" s="402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2020</v>
      </c>
      <c r="J24" s="95">
        <f>'2a.  Simple Form Data Entry'!G19</f>
        <v>2020</v>
      </c>
      <c r="K24" s="96">
        <f>J24+1</f>
        <v>2021</v>
      </c>
      <c r="L24" s="96" t="str">
        <f>CONCATENATE(J24," / ",K24)</f>
        <v>2020 / 2021</v>
      </c>
      <c r="M24" s="96">
        <f>K24+1</f>
        <v>2022</v>
      </c>
      <c r="N24" s="96">
        <f>M24+1</f>
        <v>2023</v>
      </c>
      <c r="O24" s="96" t="str">
        <f>CONCATENATE(M24," / ",N24)</f>
        <v>2022 / 2023</v>
      </c>
      <c r="P24" s="96">
        <f>N24+1</f>
        <v>2024</v>
      </c>
      <c r="Q24" s="96">
        <f>P24+1</f>
        <v>2025</v>
      </c>
      <c r="R24" s="96" t="str">
        <f>CONCATENATE(P24," / ",Q24)</f>
        <v>2024 / 2025</v>
      </c>
      <c r="S24" s="97" t="s">
        <v>117</v>
      </c>
      <c r="T24" s="11"/>
    </row>
    <row r="25" spans="1:20" ht="14.25">
      <c r="A25" s="88" t="str">
        <f>IF('2a.  Simple Form Data Entry'!C58="","   ",'2a.  Simple Form Data Entry'!C58)</f>
        <v>Roads Services Division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DLS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101791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335715.9</v>
      </c>
      <c r="K25" s="80">
        <f>'2a.  Simple Form Data Entry'!H58</f>
        <v>0</v>
      </c>
      <c r="L25" s="80">
        <f>J25+K25</f>
        <v>335715.9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25">
      <c r="A26" s="84" t="str">
        <f>IF('2a.  Simple Form Data Entry'!C59="","   ",'2a.  Simple Form Data Entry'!C59)</f>
        <v>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 Real Property Sales</v>
      </c>
      <c r="I26" s="80">
        <f>'2a.  Simple Form Data Entry'!N59</f>
        <v>0</v>
      </c>
      <c r="J26" s="77">
        <f>'2a.  Simple Form Data Entry'!G59</f>
        <v>24284.1</v>
      </c>
      <c r="K26" s="77">
        <f>'2a.  Simple Form Data Entry'!H59</f>
        <v>0</v>
      </c>
      <c r="L26" s="80">
        <f aca="true" t="shared" si="2" ref="L26:L31">J26+K26</f>
        <v>24284.1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360000</v>
      </c>
      <c r="K31" s="56">
        <f t="shared" si="3"/>
        <v>0</v>
      </c>
      <c r="L31" s="56">
        <f t="shared" si="2"/>
        <v>360000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2020</v>
      </c>
      <c r="J34" s="95">
        <f>'2a.  Simple Form Data Entry'!G19</f>
        <v>2020</v>
      </c>
      <c r="K34" s="96">
        <f>J34+1</f>
        <v>2021</v>
      </c>
      <c r="L34" s="96" t="str">
        <f>CONCATENATE(J34," / ",K34)</f>
        <v>2020 / 2021</v>
      </c>
      <c r="M34" s="96">
        <f>K34+1</f>
        <v>2022</v>
      </c>
      <c r="N34" s="96">
        <f>M34+1</f>
        <v>2023</v>
      </c>
      <c r="O34" s="96" t="str">
        <f>CONCATENATE(M34," / ",N34)</f>
        <v>2022 / 2023</v>
      </c>
      <c r="P34" s="96">
        <f>N34+1</f>
        <v>2024</v>
      </c>
      <c r="Q34" s="96">
        <f>P34+1</f>
        <v>2025</v>
      </c>
      <c r="R34" s="96" t="str">
        <f>CONCATENATE(P34," / ",Q34)</f>
        <v>2024 / 2025</v>
      </c>
      <c r="S34" s="97" t="s">
        <v>117</v>
      </c>
      <c r="T34" s="12"/>
    </row>
    <row r="35" spans="1:20" ht="14.25">
      <c r="A35" s="407" t="str">
        <f>IF('2a.  Simple Form Data Entry'!E80="","   ",'2a.  Simple Form Data Entry'!E80)</f>
        <v>Roads Services Division</v>
      </c>
      <c r="B35" s="408"/>
      <c r="C35" s="40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DLS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1030</v>
      </c>
      <c r="G35" s="79" t="str">
        <f>IF('2a.  Simple Form Data Entry'!I80="","   ",'2a.  Simple Form Data Entry'!I80)</f>
        <v>101791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Surplus, due diligence, marketing, sale &amp; PSA</v>
      </c>
      <c r="I36" s="80">
        <f>'2a.  Simple Form Data Entry'!N82</f>
        <v>0</v>
      </c>
      <c r="J36" s="80">
        <f>'2a.  Simple Form Data Entry'!G82</f>
        <v>22368</v>
      </c>
      <c r="K36" s="80">
        <f>'2a.  Simple Form Data Entry'!H82</f>
        <v>0</v>
      </c>
      <c r="L36" s="80">
        <f>J36+K36</f>
        <v>22368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>Title Report</v>
      </c>
      <c r="I39" s="80">
        <f>'2a.  Simple Form Data Entry'!N85</f>
        <v>0</v>
      </c>
      <c r="J39" s="80">
        <f>'2a.  Simple Form Data Entry'!G85</f>
        <v>416.1</v>
      </c>
      <c r="K39" s="80">
        <f>'2a.  Simple Form Data Entry'!H85</f>
        <v>0</v>
      </c>
      <c r="L39" s="80">
        <f t="shared" si="7"/>
        <v>416.1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IF('2a.  Simple Form Data Entry'!E88="","  ",'2a.  Simple Form Data Entry'!E88)</f>
        <v>Closing/Escrow</v>
      </c>
      <c r="I42" s="80">
        <f>'2a.  Simple Form Data Entry'!N88</f>
        <v>0</v>
      </c>
      <c r="J42" s="80">
        <f>'2a.  Simple Form Data Entry'!G88</f>
        <v>1500</v>
      </c>
      <c r="K42" s="80">
        <f>'2a.  Simple Form Data Entry'!H88</f>
        <v>0</v>
      </c>
      <c r="L42" s="80">
        <f t="shared" si="7"/>
        <v>1500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24284.1</v>
      </c>
      <c r="K43" s="63">
        <f t="shared" si="8"/>
        <v>0</v>
      </c>
      <c r="L43" s="63">
        <f t="shared" si="7"/>
        <v>24284.1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10" t="str">
        <f>IF('2a.  Simple Form Data Entry'!E91="","   ",'2a.  Simple Form Data Entry'!E91)</f>
        <v xml:space="preserve">   </v>
      </c>
      <c r="B45" s="411"/>
      <c r="C45" s="41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>
      <c r="A55" s="410" t="str">
        <f>IF('2a.  Simple Form Data Entry'!E102="","   ",'2a.  Simple Form Data Entry'!E102)</f>
        <v xml:space="preserve">   </v>
      </c>
      <c r="B55" s="411"/>
      <c r="C55" s="41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3" t="s">
        <v>26</v>
      </c>
      <c r="C62" s="41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>
      <c r="A65" s="410" t="str">
        <f>IF('2a.  Simple Form Data Entry'!E113="","   ",'2a.  Simple Form Data Entry'!E113)</f>
        <v xml:space="preserve">   </v>
      </c>
      <c r="B65" s="411"/>
      <c r="C65" s="41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3" t="s">
        <v>26</v>
      </c>
      <c r="C72" s="41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>
      <c r="A75" s="410" t="str">
        <f>IF('2a.  Simple Form Data Entry'!E124="","   ",'2a.  Simple Form Data Entry'!E124)</f>
        <v xml:space="preserve">   </v>
      </c>
      <c r="B75" s="411"/>
      <c r="C75" s="41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>
      <c r="A82" s="19"/>
      <c r="B82" s="413" t="s">
        <v>26</v>
      </c>
      <c r="C82" s="41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>
      <c r="A85" s="410" t="str">
        <f>IF('2a.  Simple Form Data Entry'!E135="","   ",'2a.  Simple Form Data Entry'!E135)</f>
        <v xml:space="preserve">   </v>
      </c>
      <c r="B85" s="411"/>
      <c r="C85" s="41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>
      <c r="A92" s="19"/>
      <c r="B92" s="413" t="s">
        <v>26</v>
      </c>
      <c r="C92" s="41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24284.1</v>
      </c>
      <c r="K95" s="56">
        <f t="shared" si="23"/>
        <v>0</v>
      </c>
      <c r="L95" s="56">
        <f t="shared" si="10"/>
        <v>24284.1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5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2020</v>
      </c>
      <c r="K101" s="286" t="str">
        <f>'2a.  Simple Form Data Entry'!H155</f>
        <v>NA</v>
      </c>
      <c r="L101" s="417" t="str">
        <f>CONCATENATE(L24," Appropriation Change")</f>
        <v>2020 / 2021 Appropriation Change</v>
      </c>
      <c r="P101" s="42"/>
      <c r="Q101" s="314"/>
      <c r="R101" s="426" t="s">
        <v>137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6"/>
      <c r="G102" s="423"/>
      <c r="H102" s="434"/>
      <c r="I102" s="316"/>
      <c r="J102" s="191" t="s">
        <v>24</v>
      </c>
      <c r="K102" s="287" t="str">
        <f>'2a.  Simple Form Data Entry'!H156</f>
        <v xml:space="preserve"> </v>
      </c>
      <c r="L102" s="418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3">
        <f>'2a.  Simple Form Data Entry'!J158</f>
        <v>0</v>
      </c>
      <c r="S104" s="404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3">
        <f>'2a.  Simple Form Data Entry'!J159</f>
        <v>0</v>
      </c>
      <c r="S105" s="404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3">
        <f>'2a.  Simple Form Data Entry'!J160</f>
        <v>0</v>
      </c>
      <c r="S106" s="404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3">
        <f>'2a.  Simple Form Data Entry'!J161</f>
        <v>0</v>
      </c>
      <c r="S107" s="404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3">
        <f>'2a.  Simple Form Data Entry'!J162</f>
        <v>0</v>
      </c>
      <c r="S108" s="404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5">
        <f>SUM(R103:S107)</f>
        <v>0</v>
      </c>
      <c r="S109" s="40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5" t="str">
        <f>IF('2a.  Simple Form Data Entry'!G39="Y","See note 5 below.",'2a.  Simple Form Data Entry'!D43)</f>
        <v>An NPV analysis was not performed because this is a sale of property considered surplus to county needs.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4.25">
      <c r="A113" s="68" t="s">
        <v>112</v>
      </c>
      <c r="B113" s="430" t="s">
        <v>150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2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 t="s">
        <v>118</v>
      </c>
      <c r="B117" s="420" t="s">
        <v>111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9" t="str">
        <f>'2a.  Simple Form Data Entry'!C174</f>
        <v>- Sale of the property will save KC $252/year in fees and assessments.</v>
      </c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</row>
    <row r="119" spans="1:19" ht="14.25">
      <c r="A119" s="67"/>
      <c r="B119" s="419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</row>
    <row r="120" spans="1:19" ht="12.75" customHeight="1">
      <c r="A120" s="67"/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</row>
    <row r="121" spans="1:19" ht="15" customHeight="1">
      <c r="A121" s="67"/>
      <c r="B121" s="419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</row>
    <row r="122" spans="1:20" ht="14.25">
      <c r="A122" s="67"/>
      <c r="B122" s="419"/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5"/>
    </row>
    <row r="123" spans="1:19" ht="14.25">
      <c r="A123" s="67"/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</row>
    <row r="124" spans="1:19" ht="13.5">
      <c r="A124" t="str">
        <f>IF('2a.  Simple Form Data Entry'!C180=""," ","6.")</f>
        <v xml:space="preserve"> 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</row>
    <row r="125" spans="1:19" ht="13.5">
      <c r="A125" s="69"/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</row>
    <row r="126" spans="1:19" ht="13.5">
      <c r="A126" s="69"/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4.2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4.2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145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01" t="s">
        <v>153</v>
      </c>
      <c r="I17" s="402"/>
      <c r="J17" s="402"/>
      <c r="K17" s="402"/>
      <c r="L17" s="402"/>
      <c r="M17" s="402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07" t="str">
        <f>IF('2b.  Complex Form Data Entry'!E80="","   ",'2b.  Complex Form Data Entry'!E80)</f>
        <v xml:space="preserve">   </v>
      </c>
      <c r="B35" s="408"/>
      <c r="C35" s="40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10" t="str">
        <f>IF('2b.  Complex Form Data Entry'!E91="","   ",'2b.  Complex Form Data Entry'!E91)</f>
        <v xml:space="preserve">   </v>
      </c>
      <c r="B45" s="411"/>
      <c r="C45" s="41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410" t="str">
        <f>IF('2b.  Complex Form Data Entry'!E102="","   ",'2b.  Complex Form Data Entry'!E102)</f>
        <v xml:space="preserve">   </v>
      </c>
      <c r="B55" s="411"/>
      <c r="C55" s="41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3" t="s">
        <v>26</v>
      </c>
      <c r="C62" s="41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410" t="str">
        <f>IF('2b.  Complex Form Data Entry'!E113="","   ",'2b.  Complex Form Data Entry'!E113)</f>
        <v xml:space="preserve">   </v>
      </c>
      <c r="B65" s="411"/>
      <c r="C65" s="41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3" t="s">
        <v>26</v>
      </c>
      <c r="C72" s="41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410" t="str">
        <f>IF('2b.  Complex Form Data Entry'!E124="","   ",'2b.  Complex Form Data Entry'!E124)</f>
        <v xml:space="preserve">   </v>
      </c>
      <c r="B75" s="411"/>
      <c r="C75" s="41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413" t="s">
        <v>26</v>
      </c>
      <c r="C82" s="41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410" t="str">
        <f>IF('2b.  Complex Form Data Entry'!E135="","   ",'2b.  Complex Form Data Entry'!E135)</f>
        <v xml:space="preserve">   </v>
      </c>
      <c r="B85" s="411"/>
      <c r="C85" s="41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413" t="s">
        <v>26</v>
      </c>
      <c r="C92" s="41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4.2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4.2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5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17" t="str">
        <f>CONCATENATE(L34," Appropriation Change")</f>
        <v>2019 / 2020 Appropriation Change</v>
      </c>
      <c r="O112" s="303"/>
      <c r="P112" s="303"/>
      <c r="Q112" s="303"/>
      <c r="R112" s="426" t="s">
        <v>138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6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8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4.25">
      <c r="A124" s="68" t="s">
        <v>112</v>
      </c>
      <c r="B124" s="430" t="s">
        <v>150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9" t="str">
        <f>'2b.  Complex Form Data Entry'!C174</f>
        <v>-</v>
      </c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</row>
    <row r="130" spans="1:19" ht="14.25">
      <c r="A130" s="67"/>
      <c r="B130" s="419" t="str">
        <f>'2b.  Complex Form Data Entry'!C175</f>
        <v xml:space="preserve">- </v>
      </c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</row>
    <row r="131" spans="1:19" ht="12.75" customHeight="1">
      <c r="A131" s="67"/>
      <c r="B131" s="419" t="str">
        <f>'2b.  Complex Form Data Entry'!C176</f>
        <v xml:space="preserve">- </v>
      </c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</row>
    <row r="132" spans="1:19" ht="15" customHeight="1">
      <c r="A132" s="67"/>
      <c r="B132" s="419" t="str">
        <f>'2b.  Complex Form Data Entry'!C177</f>
        <v xml:space="preserve">- </v>
      </c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</row>
    <row r="133" spans="1:20" ht="14.25">
      <c r="A133" s="67"/>
      <c r="B133" s="419" t="str">
        <f>'2b.  Complex Form Data Entry'!C178</f>
        <v xml:space="preserve">- </v>
      </c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5"/>
    </row>
    <row r="134" spans="1:19" ht="14.25">
      <c r="A134" s="67"/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</row>
    <row r="135" spans="1:19" ht="13.5">
      <c r="A135" t="str">
        <f>IF('2b.  Complex Form Data Entry'!C181=""," ","6.")</f>
        <v xml:space="preserve"> 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</row>
    <row r="136" spans="1:19" ht="13.5">
      <c r="A136" s="69"/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</row>
    <row r="137" spans="1:19" ht="13.5">
      <c r="A137" s="69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YQKKTEHHRR7V-1353-4000</_dlc_DocId>
    <_dlc_DocIdUrl xmlns="cfc4bdfe-72e7-4bcf-8777-527aa6965755">
      <Url>https://kc1-portal38.sharepoint.com/FMD/Legislation2015/_layouts/15/DocIdRedir.aspx?ID=YQKKTEHHRR7V-1353-4000</Url>
      <Description>YQKKTEHHRR7V-1353-4000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F17298-AEB5-4150-8767-1E449E1E9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1ff4bbbe-e948-4d8f-bbf3-024ce416f147"/>
    <ds:schemaRef ds:uri="http://purl.org/dc/elements/1.1/"/>
    <ds:schemaRef ds:uri="b516f40b-13c9-483a-b8d0-25e20c0c5f62"/>
    <ds:schemaRef ds:uri="http://schemas.microsoft.com/office/infopath/2007/PartnerControls"/>
    <ds:schemaRef ds:uri="cfc4bdfe-72e7-4bcf-8777-527aa696575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2020-02-06T16:41:01Z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d575b3d6-69ed-421b-8b95-c6d351ae267d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