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5895" activeTab="0"/>
  </bookViews>
  <sheets>
    <sheet name="Financial Plan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<sst xmlns="http://schemas.openxmlformats.org/spreadsheetml/2006/main" count="66" uniqueCount="63">
  <si>
    <t>Non-CX Financial Plan</t>
  </si>
  <si>
    <t>Fund Name:  WLR/SWM Fund 121</t>
  </si>
  <si>
    <t>Fund Number:  000001210</t>
  </si>
  <si>
    <t xml:space="preserve">Quarter:   First 2005 </t>
  </si>
  <si>
    <t>Prepared by:  Steve Oien</t>
  </si>
  <si>
    <t xml:space="preserve">Date Prepared:  </t>
  </si>
  <si>
    <r>
      <t xml:space="preserve">2003    Actual </t>
    </r>
    <r>
      <rPr>
        <b/>
        <vertAlign val="superscript"/>
        <sz val="12"/>
        <rFont val="Times New Roman"/>
        <family val="1"/>
      </rPr>
      <t>1</t>
    </r>
  </si>
  <si>
    <t>2004 Adopted</t>
  </si>
  <si>
    <t>2004 Actual</t>
  </si>
  <si>
    <t>2005 Adopted</t>
  </si>
  <si>
    <t xml:space="preserve">2005 Revised </t>
  </si>
  <si>
    <t>2005 Estimated</t>
  </si>
  <si>
    <t>Adopted vs Est Change</t>
  </si>
  <si>
    <t>Comment</t>
  </si>
  <si>
    <t>Beginning Fund Balance</t>
  </si>
  <si>
    <t xml:space="preserve">Revenues </t>
  </si>
  <si>
    <t>SWM Fee</t>
  </si>
  <si>
    <t>WTD Operating</t>
  </si>
  <si>
    <t>Increased for IBIS PO Reinstatements</t>
  </si>
  <si>
    <t>WTD Capital</t>
  </si>
  <si>
    <t>Increased for ARMS encumbrance reinstatement</t>
  </si>
  <si>
    <t>Local Hazardous Waste</t>
  </si>
  <si>
    <t>Current Expense</t>
  </si>
  <si>
    <t>Adjusted to reflect Council add of CX to repleace PBRS fees, and 2nd Qtr Omnibus</t>
  </si>
  <si>
    <t>Other Revenues</t>
  </si>
  <si>
    <t>Increased for ARMS encumb reinstatement, carryover, and 2nd Qtr Omnibus</t>
  </si>
  <si>
    <t>Total Revenues</t>
  </si>
  <si>
    <t xml:space="preserve">Expenditures </t>
  </si>
  <si>
    <t>Operating Expenditures</t>
  </si>
  <si>
    <t>SWM CIP PAYG</t>
  </si>
  <si>
    <t>SWM CIP Debt Service</t>
  </si>
  <si>
    <t>Encumbrance Reinstatements</t>
  </si>
  <si>
    <t>supplemental</t>
  </si>
  <si>
    <t>IBIS PO Reinstatements</t>
  </si>
  <si>
    <t>Second Qtr - Carryover Ordinance</t>
  </si>
  <si>
    <t>Second Qtr Omnibus</t>
  </si>
  <si>
    <t>Total Expenditures</t>
  </si>
  <si>
    <t>Estimated Underexpenditures</t>
  </si>
  <si>
    <t>See operating expenditures</t>
  </si>
  <si>
    <t>Ending Fund Balance</t>
  </si>
  <si>
    <t>Reserves &amp; Designations</t>
  </si>
  <si>
    <t>* 2004 to 05 carryover</t>
  </si>
  <si>
    <t xml:space="preserve">* </t>
  </si>
  <si>
    <t>Total Reserves &amp; Designations</t>
  </si>
  <si>
    <t>Ending Undesignated Fund Balance</t>
  </si>
  <si>
    <t>Target Fund Balance</t>
  </si>
  <si>
    <t>Target is 5% of annual adopted SWM</t>
  </si>
  <si>
    <t>Financial Plan Notes:</t>
  </si>
  <si>
    <t>2/   2006 and 2007 Projects are based on the following:</t>
  </si>
  <si>
    <t>Revenues</t>
  </si>
  <si>
    <t>SWM  fees reduced by Klahanie annexation in 06; 1% increase in parcel growth assumed from 06 to 07.</t>
  </si>
  <si>
    <t>WTD transfer based on WLR 2006 rate request, then inflated by 3% from 2006 to 2007.</t>
  </si>
  <si>
    <t>Support to WTD capital decreased by -$882,000 in 05 - 07 based on assumed work program reductions.</t>
  </si>
  <si>
    <t>Local Haz Waste assumed unchanged.</t>
  </si>
  <si>
    <t>CX reduced to support only PBRS adds in 2006 and 2007.</t>
  </si>
  <si>
    <t>Expenditures</t>
  </si>
  <si>
    <t>CIP transfers as % of annual SWM Charge increase to 33% in 2006.</t>
  </si>
  <si>
    <t>All other operating expenditures assumed to increase by 3%.</t>
  </si>
  <si>
    <t>3/   Target Fund Balance is equal to 5% of annual estimated SWM service charge in adopted budget.</t>
  </si>
  <si>
    <t>SWM Revenue</t>
  </si>
  <si>
    <t>Bud</t>
  </si>
  <si>
    <t>Diff</t>
  </si>
  <si>
    <r>
      <t xml:space="preserve">  1/ </t>
    </r>
    <r>
      <rPr>
        <sz val="12"/>
        <rFont val="Times New Roman"/>
        <family val="1"/>
      </rPr>
      <t>2004 Estimated is based on year end actuals.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</si>
</sst>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&quot;$&quot;#,##0"/>
    <numFmt numFmtId="173" formatCode="[$-409]dddd\,\ mmmm\ dd\,\ yyyy"/>
    <numFmt numFmtId="174" formatCode="m/d/yy;@"/>
    <numFmt numFmtId="175" formatCode="_(* #,##0.0_);_(* \(#,##0.0\);_(* &quot;-&quot;?_);_(@_)"/>
    <numFmt numFmtId="176" formatCode="0000"/>
    <numFmt numFmtId="177" formatCode="00000"/>
    <numFmt numFmtId="178" formatCode="&quot;$&quot;#,##0.00;\(&quot;$&quot;#,##0.00\)"/>
    <numFmt numFmtId="179" formatCode="0.0%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.00"/>
    <numFmt numFmtId="183" formatCode="&quot;thru&quot;\ mmmm\,\ yyyy"/>
    <numFmt numFmtId="184" formatCode="0#####"/>
    <numFmt numFmtId="185" formatCode="&quot;$&quot;#,##0.0_);[Red]\(&quot;$&quot;#,##0.0\)"/>
    <numFmt numFmtId="186" formatCode="000000"/>
    <numFmt numFmtId="187" formatCode="#,##0.0"/>
    <numFmt numFmtId="188" formatCode="&quot;ARMS postings thru&quot;\ mmmm\,\ yyyy"/>
    <numFmt numFmtId="189" formatCode="0\ &quot;months&quot;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_(&quot;$&quot;* #,##0.00000_);_(&quot;$&quot;* \(#,##0.00000\);_(&quot;$&quot;* &quot;-&quot;??_);_(@_)"/>
    <numFmt numFmtId="193" formatCode="_(&quot;$&quot;* #,##0.000000_);_(&quot;$&quot;* \(#,##0.000000\);_(&quot;$&quot;* &quot;-&quot;??_);_(@_)"/>
    <numFmt numFmtId="194" formatCode="_(&quot;$&quot;* #,##0.0000000_);_(&quot;$&quot;* \(#,##0.0000000\);_(&quot;$&quot;* &quot;-&quot;??_);_(@_)"/>
    <numFmt numFmtId="195" formatCode="_(&quot;$&quot;* #,##0.00000000_);_(&quot;$&quot;* \(#,##0.00000000\);_(&quot;$&quot;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&quot;$&quot;* #,##0.000000000_);_(&quot;$&quot;* \(#,##0.000000000\);_(&quot;$&quot;* &quot;-&quot;??_);_(@_)"/>
    <numFmt numFmtId="204" formatCode="0.000"/>
    <numFmt numFmtId="205" formatCode="0.00\(###0.00\)"/>
    <numFmt numFmtId="206" formatCode="#,##0.000"/>
    <numFmt numFmtId="207" formatCode="#,##0.0000"/>
    <numFmt numFmtId="208" formatCode="0%;[Red]\(0%\)"/>
    <numFmt numFmtId="209" formatCode="###,##0;\(###,##0\)"/>
    <numFmt numFmtId="210" formatCode="#,##0.0_);\(#,##0.0\)"/>
    <numFmt numFmtId="211" formatCode="0.000%"/>
    <numFmt numFmtId="212" formatCode="#,###_);\(#,###\)"/>
    <numFmt numFmtId="213" formatCode="#,###,_);\(#,###,\)"/>
    <numFmt numFmtId="214" formatCode="#,###,_);[Red]\(#,###,\)"/>
    <numFmt numFmtId="215" formatCode="0.00%;\(0.00%\)"/>
    <numFmt numFmtId="216" formatCode="#,##0.0,_);[Red]\(#,##0.0,\)"/>
    <numFmt numFmtId="217" formatCode="0.0000"/>
    <numFmt numFmtId="218" formatCode="&quot;$&quot;#,##0.000_);[Red]\(&quot;$&quot;#,##0.000\)"/>
    <numFmt numFmtId="219" formatCode="&quot;$&quot;#,##0.0000_);[Red]\(&quot;$&quot;#,##0.0000\)"/>
    <numFmt numFmtId="220" formatCode="0_);[Red]\(0\)"/>
    <numFmt numFmtId="221" formatCode="0.00_);[Red]\(0.00\)"/>
    <numFmt numFmtId="222" formatCode="mm/dd/yy"/>
    <numFmt numFmtId="223" formatCode="#,##0.000_);[Red]\(#,##0.000\)"/>
    <numFmt numFmtId="224" formatCode="#,##0.0000_);[Red]\(#,##0.0000\)"/>
    <numFmt numFmtId="225" formatCode="#,##0.00000_);[Red]\(#,##0.00000\)"/>
    <numFmt numFmtId="226" formatCode="_(* #,##0.000_);_(* \(#,##0.000\);_(* &quot;-&quot;?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37" fontId="7" fillId="0" borderId="0" xfId="21" applyFont="1" applyBorder="1" applyAlignment="1">
      <alignment horizontal="left"/>
      <protection/>
    </xf>
    <xf numFmtId="37" fontId="7" fillId="0" borderId="1" xfId="21" applyFont="1" applyFill="1" applyBorder="1" applyAlignment="1">
      <alignment horizontal="left" wrapText="1"/>
      <protection/>
    </xf>
    <xf numFmtId="38" fontId="7" fillId="0" borderId="1" xfId="21" applyNumberFormat="1" applyFont="1" applyFill="1" applyBorder="1" applyAlignment="1">
      <alignment horizontal="centerContinuous" wrapText="1"/>
      <protection/>
    </xf>
    <xf numFmtId="0" fontId="3" fillId="0" borderId="0" xfId="0" applyFont="1" applyFill="1" applyAlignment="1">
      <alignment/>
    </xf>
    <xf numFmtId="37" fontId="7" fillId="0" borderId="2" xfId="21" applyFont="1" applyBorder="1" applyAlignment="1" quotePrefix="1">
      <alignment horizontal="left"/>
      <protection/>
    </xf>
    <xf numFmtId="38" fontId="3" fillId="0" borderId="2" xfId="15" applyNumberFormat="1" applyFont="1" applyBorder="1" applyAlignment="1">
      <alignment/>
    </xf>
    <xf numFmtId="37" fontId="7" fillId="0" borderId="3" xfId="21" applyFont="1" applyBorder="1" applyAlignment="1" quotePrefix="1">
      <alignment horizontal="left"/>
      <protection/>
    </xf>
    <xf numFmtId="38" fontId="3" fillId="0" borderId="4" xfId="15" applyNumberFormat="1" applyFont="1" applyBorder="1" applyAlignment="1">
      <alignment/>
    </xf>
    <xf numFmtId="37" fontId="3" fillId="0" borderId="3" xfId="21" applyFont="1" applyBorder="1" applyAlignment="1">
      <alignment horizontal="left"/>
      <protection/>
    </xf>
    <xf numFmtId="38" fontId="3" fillId="0" borderId="3" xfId="15" applyNumberFormat="1" applyFont="1" applyBorder="1" applyAlignment="1">
      <alignment/>
    </xf>
    <xf numFmtId="38" fontId="3" fillId="0" borderId="3" xfId="15" applyNumberFormat="1" applyFont="1" applyBorder="1" applyAlignment="1">
      <alignment wrapText="1"/>
    </xf>
    <xf numFmtId="37" fontId="7" fillId="0" borderId="2" xfId="21" applyFont="1" applyBorder="1" applyAlignment="1">
      <alignment horizontal="left"/>
      <protection/>
    </xf>
    <xf numFmtId="38" fontId="3" fillId="0" borderId="2" xfId="15" applyNumberFormat="1" applyFont="1" applyBorder="1" applyAlignment="1">
      <alignment/>
    </xf>
    <xf numFmtId="38" fontId="3" fillId="0" borderId="5" xfId="15" applyNumberFormat="1" applyFont="1" applyBorder="1" applyAlignment="1">
      <alignment/>
    </xf>
    <xf numFmtId="0" fontId="7" fillId="0" borderId="6" xfId="0" applyFont="1" applyBorder="1" applyAlignment="1">
      <alignment/>
    </xf>
    <xf numFmtId="38" fontId="3" fillId="3" borderId="2" xfId="15" applyNumberFormat="1" applyFont="1" applyFill="1" applyBorder="1" applyAlignment="1">
      <alignment/>
    </xf>
    <xf numFmtId="38" fontId="3" fillId="0" borderId="1" xfId="15" applyNumberFormat="1" applyFont="1" applyFill="1" applyBorder="1" applyAlignment="1">
      <alignment/>
    </xf>
    <xf numFmtId="38" fontId="3" fillId="0" borderId="1" xfId="15" applyNumberFormat="1" applyFont="1" applyBorder="1" applyAlignment="1">
      <alignment/>
    </xf>
    <xf numFmtId="37" fontId="7" fillId="0" borderId="6" xfId="21" applyFont="1" applyBorder="1" applyAlignment="1" quotePrefix="1">
      <alignment horizontal="left"/>
      <protection/>
    </xf>
    <xf numFmtId="38" fontId="3" fillId="0" borderId="2" xfId="0" applyNumberFormat="1" applyFont="1" applyBorder="1" applyAlignment="1">
      <alignment/>
    </xf>
    <xf numFmtId="38" fontId="3" fillId="0" borderId="7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38" fontId="3" fillId="0" borderId="3" xfId="15" applyNumberFormat="1" applyFont="1" applyFill="1" applyBorder="1" applyAlignment="1">
      <alignment/>
    </xf>
    <xf numFmtId="37" fontId="3" fillId="0" borderId="3" xfId="21" applyFont="1" applyBorder="1" applyAlignment="1" quotePrefix="1">
      <alignment horizontal="left"/>
      <protection/>
    </xf>
    <xf numFmtId="37" fontId="7" fillId="0" borderId="2" xfId="21" applyFont="1" applyBorder="1" applyAlignment="1">
      <alignment horizontal="left"/>
      <protection/>
    </xf>
    <xf numFmtId="220" fontId="3" fillId="0" borderId="8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37" fontId="7" fillId="0" borderId="9" xfId="21" applyFont="1" applyBorder="1" applyAlignment="1" quotePrefix="1">
      <alignment horizontal="left"/>
      <protection/>
    </xf>
    <xf numFmtId="38" fontId="7" fillId="0" borderId="1" xfId="15" applyNumberFormat="1" applyFont="1" applyBorder="1" applyAlignment="1">
      <alignment horizontal="right"/>
    </xf>
    <xf numFmtId="38" fontId="7" fillId="0" borderId="2" xfId="15" applyNumberFormat="1" applyFont="1" applyBorder="1" applyAlignment="1">
      <alignment horizontal="right"/>
    </xf>
    <xf numFmtId="38" fontId="7" fillId="0" borderId="1" xfId="15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37" fontId="3" fillId="0" borderId="0" xfId="21" applyFont="1">
      <alignment/>
      <protection/>
    </xf>
    <xf numFmtId="38" fontId="3" fillId="0" borderId="0" xfId="21" applyNumberFormat="1" applyFont="1">
      <alignment/>
      <protection/>
    </xf>
    <xf numFmtId="37" fontId="7" fillId="0" borderId="0" xfId="21" applyFont="1" applyAlignment="1">
      <alignment horizontal="left"/>
      <protection/>
    </xf>
    <xf numFmtId="37" fontId="9" fillId="0" borderId="0" xfId="21" applyFont="1" applyBorder="1" applyAlignment="1">
      <alignment horizontal="left" vertical="top"/>
      <protection/>
    </xf>
    <xf numFmtId="38" fontId="3" fillId="0" borderId="0" xfId="21" applyNumberFormat="1" applyFont="1" applyBorder="1">
      <alignment/>
      <protection/>
    </xf>
    <xf numFmtId="37" fontId="3" fillId="0" borderId="0" xfId="21" applyFont="1" applyBorder="1" applyAlignment="1">
      <alignment horizontal="left" vertical="top"/>
      <protection/>
    </xf>
    <xf numFmtId="38" fontId="3" fillId="0" borderId="0" xfId="21" applyNumberFormat="1" applyFont="1" applyBorder="1" applyAlignment="1">
      <alignment horizontal="centerContinuous" wrapText="1"/>
      <protection/>
    </xf>
    <xf numFmtId="38" fontId="3" fillId="0" borderId="0" xfId="0" applyNumberFormat="1" applyFont="1" applyAlignment="1">
      <alignment horizontal="centerContinuous" wrapText="1"/>
    </xf>
    <xf numFmtId="0" fontId="10" fillId="0" borderId="0" xfId="0" applyFont="1" applyAlignment="1">
      <alignment horizontal="left"/>
    </xf>
    <xf numFmtId="38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7" fontId="9" fillId="0" borderId="0" xfId="21" applyFont="1" applyBorder="1" applyAlignment="1" quotePrefix="1">
      <alignment horizontal="left" vertical="top" wrapText="1"/>
      <protection/>
    </xf>
    <xf numFmtId="38" fontId="3" fillId="0" borderId="0" xfId="21" applyNumberFormat="1" applyFont="1" applyBorder="1" applyAlignment="1">
      <alignment horizontal="left" vertical="top"/>
      <protection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37.28125" style="57" customWidth="1"/>
    <col min="2" max="3" width="12.7109375" style="51" hidden="1" customWidth="1"/>
    <col min="4" max="4" width="16.57421875" style="52" customWidth="1"/>
    <col min="5" max="5" width="17.00390625" style="52" customWidth="1"/>
    <col min="6" max="6" width="15.57421875" style="3" customWidth="1"/>
    <col min="7" max="7" width="16.7109375" style="3" customWidth="1"/>
    <col min="8" max="8" width="15.57421875" style="3" customWidth="1"/>
    <col min="9" max="9" width="35.00390625" style="4" bestFit="1" customWidth="1"/>
    <col min="10" max="11" width="8.8515625" style="4" customWidth="1"/>
    <col min="12" max="12" width="13.8515625" style="4" bestFit="1" customWidth="1"/>
    <col min="13" max="16384" width="8.8515625" style="4" customWidth="1"/>
  </cols>
  <sheetData>
    <row r="1" spans="1:7" ht="20.25">
      <c r="A1" s="1"/>
      <c r="B1" s="2"/>
      <c r="C1" s="2"/>
      <c r="D1" s="2"/>
      <c r="E1" s="2"/>
      <c r="F1" s="2"/>
      <c r="G1" s="2"/>
    </row>
    <row r="2" spans="1:7" ht="18.75">
      <c r="A2" s="59" t="s">
        <v>0</v>
      </c>
      <c r="B2" s="59"/>
      <c r="C2" s="59"/>
      <c r="D2" s="59"/>
      <c r="E2" s="59"/>
      <c r="F2" s="59"/>
      <c r="G2" s="59"/>
    </row>
    <row r="3" spans="1:7" ht="20.25">
      <c r="A3" s="5" t="s">
        <v>1</v>
      </c>
      <c r="B3" s="6"/>
      <c r="C3" s="6"/>
      <c r="D3" s="6"/>
      <c r="E3" s="6"/>
      <c r="F3" s="6"/>
      <c r="G3" s="6"/>
    </row>
    <row r="4" spans="1:9" ht="15.75">
      <c r="A4" s="5" t="s">
        <v>2</v>
      </c>
      <c r="B4" s="7"/>
      <c r="C4" s="7"/>
      <c r="D4" s="7"/>
      <c r="E4" s="7"/>
      <c r="F4" s="7"/>
      <c r="G4" s="4"/>
      <c r="I4" s="8" t="s">
        <v>3</v>
      </c>
    </row>
    <row r="5" spans="1:9" ht="15.75">
      <c r="A5" s="5" t="s">
        <v>4</v>
      </c>
      <c r="B5" s="7"/>
      <c r="C5" s="7"/>
      <c r="D5" s="7"/>
      <c r="E5" s="7"/>
      <c r="F5" s="9"/>
      <c r="G5" s="4"/>
      <c r="I5" s="8" t="s">
        <v>5</v>
      </c>
    </row>
    <row r="6" spans="1:9" s="12" customFormat="1" ht="31.5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</row>
    <row r="7" spans="1:9" ht="15.75">
      <c r="A7" s="13" t="s">
        <v>14</v>
      </c>
      <c r="B7" s="14">
        <v>1784577</v>
      </c>
      <c r="C7" s="14">
        <v>1107805</v>
      </c>
      <c r="D7" s="14">
        <v>2293579</v>
      </c>
      <c r="E7" s="14">
        <v>1442038</v>
      </c>
      <c r="F7" s="14">
        <f>D28</f>
        <v>1728219</v>
      </c>
      <c r="G7" s="14">
        <f>D28</f>
        <v>1728219</v>
      </c>
      <c r="H7" s="14">
        <f>G7-E7</f>
        <v>286181</v>
      </c>
      <c r="I7" s="14"/>
    </row>
    <row r="8" spans="1:9" ht="15.75">
      <c r="A8" s="15" t="s">
        <v>15</v>
      </c>
      <c r="B8" s="16"/>
      <c r="C8" s="16"/>
      <c r="D8" s="16"/>
      <c r="E8" s="16"/>
      <c r="F8" s="16"/>
      <c r="G8" s="16"/>
      <c r="H8" s="16"/>
      <c r="I8" s="16"/>
    </row>
    <row r="9" spans="1:9" ht="15.75">
      <c r="A9" s="17" t="s">
        <v>16</v>
      </c>
      <c r="B9" s="18">
        <v>14649502</v>
      </c>
      <c r="C9" s="18">
        <v>14506417</v>
      </c>
      <c r="D9" s="18">
        <v>14898931</v>
      </c>
      <c r="E9" s="18">
        <v>14765373</v>
      </c>
      <c r="F9" s="18">
        <f>E9</f>
        <v>14765373</v>
      </c>
      <c r="G9" s="18">
        <v>14765373</v>
      </c>
      <c r="H9" s="18">
        <f aca="true" t="shared" si="0" ref="H9:H14">G9-E9</f>
        <v>0</v>
      </c>
      <c r="I9" s="18"/>
    </row>
    <row r="10" spans="1:9" ht="15.75">
      <c r="A10" s="17" t="s">
        <v>17</v>
      </c>
      <c r="B10" s="18">
        <v>13738155</v>
      </c>
      <c r="C10" s="18">
        <v>13611242</v>
      </c>
      <c r="D10" s="18">
        <v>12927921</v>
      </c>
      <c r="E10" s="18">
        <v>12680109</v>
      </c>
      <c r="F10" s="18">
        <f>E10+746641</f>
        <v>13426750</v>
      </c>
      <c r="G10" s="18">
        <v>13426750</v>
      </c>
      <c r="H10" s="18">
        <f t="shared" si="0"/>
        <v>746641</v>
      </c>
      <c r="I10" s="19" t="s">
        <v>18</v>
      </c>
    </row>
    <row r="11" spans="1:9" ht="31.5">
      <c r="A11" s="17" t="s">
        <v>19</v>
      </c>
      <c r="B11" s="18">
        <v>785532</v>
      </c>
      <c r="C11" s="18">
        <v>986020</v>
      </c>
      <c r="D11" s="18">
        <v>868659</v>
      </c>
      <c r="E11" s="18">
        <v>982254</v>
      </c>
      <c r="F11" s="18">
        <f>E11+47548</f>
        <v>1029802</v>
      </c>
      <c r="G11" s="18">
        <v>1029802</v>
      </c>
      <c r="H11" s="18">
        <f t="shared" si="0"/>
        <v>47548</v>
      </c>
      <c r="I11" s="19" t="s">
        <v>20</v>
      </c>
    </row>
    <row r="12" spans="1:9" ht="15.75">
      <c r="A12" s="17" t="s">
        <v>21</v>
      </c>
      <c r="B12" s="18">
        <v>3539150</v>
      </c>
      <c r="C12" s="18">
        <v>3942182</v>
      </c>
      <c r="D12" s="18">
        <v>3598691</v>
      </c>
      <c r="E12" s="18">
        <v>3549752</v>
      </c>
      <c r="F12" s="18">
        <f>E12</f>
        <v>3549752</v>
      </c>
      <c r="G12" s="18">
        <v>3549752</v>
      </c>
      <c r="H12" s="18">
        <f t="shared" si="0"/>
        <v>0</v>
      </c>
      <c r="I12" s="18"/>
    </row>
    <row r="13" spans="1:9" ht="47.25">
      <c r="A13" s="17" t="s">
        <v>22</v>
      </c>
      <c r="B13" s="18"/>
      <c r="C13" s="18"/>
      <c r="D13" s="18"/>
      <c r="E13" s="18">
        <v>194330</v>
      </c>
      <c r="F13" s="18">
        <f>E13+20000</f>
        <v>214330</v>
      </c>
      <c r="G13" s="18">
        <f>214330+95000</f>
        <v>309330</v>
      </c>
      <c r="H13" s="18">
        <f t="shared" si="0"/>
        <v>115000</v>
      </c>
      <c r="I13" s="19" t="s">
        <v>23</v>
      </c>
    </row>
    <row r="14" spans="1:9" ht="47.25">
      <c r="A14" s="17" t="s">
        <v>24</v>
      </c>
      <c r="B14" s="18">
        <v>5201800</v>
      </c>
      <c r="C14" s="18">
        <v>5690988</v>
      </c>
      <c r="D14" s="18">
        <f>5640676+34020-34441</f>
        <v>5640255</v>
      </c>
      <c r="E14" s="18">
        <v>6321718</v>
      </c>
      <c r="F14" s="18">
        <f>E14+360760</f>
        <v>6682478</v>
      </c>
      <c r="G14" s="18">
        <f>7285358+115000+40000-149125</f>
        <v>7291233</v>
      </c>
      <c r="H14" s="18">
        <f t="shared" si="0"/>
        <v>969515</v>
      </c>
      <c r="I14" s="19" t="s">
        <v>25</v>
      </c>
    </row>
    <row r="15" spans="1:9" ht="15.75">
      <c r="A15" s="17"/>
      <c r="B15" s="18"/>
      <c r="C15" s="18"/>
      <c r="D15" s="18"/>
      <c r="E15" s="18"/>
      <c r="F15" s="18"/>
      <c r="G15" s="18"/>
      <c r="H15" s="18"/>
      <c r="I15" s="18"/>
    </row>
    <row r="16" spans="1:9" ht="15.75">
      <c r="A16" s="20" t="s">
        <v>26</v>
      </c>
      <c r="B16" s="21">
        <f aca="true" t="shared" si="1" ref="B16:G16">SUM(B9:B15)</f>
        <v>37914139</v>
      </c>
      <c r="C16" s="21">
        <f t="shared" si="1"/>
        <v>38736849</v>
      </c>
      <c r="D16" s="21">
        <f>SUM(D9:D15)</f>
        <v>37934457</v>
      </c>
      <c r="E16" s="21">
        <f>SUM(E9:E15)</f>
        <v>38493536</v>
      </c>
      <c r="F16" s="21">
        <f>SUM(F9:F15)</f>
        <v>39668485</v>
      </c>
      <c r="G16" s="21">
        <f t="shared" si="1"/>
        <v>40372240</v>
      </c>
      <c r="H16" s="21">
        <f>G16-E16</f>
        <v>1878704</v>
      </c>
      <c r="I16" s="21"/>
    </row>
    <row r="17" spans="1:9" ht="15.75">
      <c r="A17" s="15" t="s">
        <v>27</v>
      </c>
      <c r="B17" s="16"/>
      <c r="C17" s="22"/>
      <c r="D17" s="16"/>
      <c r="E17" s="16"/>
      <c r="F17" s="16"/>
      <c r="G17" s="16"/>
      <c r="H17" s="16">
        <f>F17-E17</f>
        <v>0</v>
      </c>
      <c r="I17" s="16"/>
    </row>
    <row r="18" spans="1:9" ht="15.75">
      <c r="A18" s="17" t="s">
        <v>28</v>
      </c>
      <c r="B18" s="18">
        <v>-33952337</v>
      </c>
      <c r="C18" s="22">
        <v>-35413123</v>
      </c>
      <c r="D18" s="18">
        <f>-34327097-40378</f>
        <v>-34367475</v>
      </c>
      <c r="E18" s="18">
        <f>-34913688-198296</f>
        <v>-35111984</v>
      </c>
      <c r="F18" s="18">
        <f>E18</f>
        <v>-35111984</v>
      </c>
      <c r="G18" s="18">
        <f>-35111984+400000</f>
        <v>-34711984</v>
      </c>
      <c r="H18" s="18">
        <f>G18-E18</f>
        <v>400000</v>
      </c>
      <c r="I18" s="18"/>
    </row>
    <row r="19" spans="1:9" ht="15.75">
      <c r="A19" s="17" t="s">
        <v>29</v>
      </c>
      <c r="B19" s="18">
        <v>-1709845</v>
      </c>
      <c r="C19" s="22">
        <v>-2311591</v>
      </c>
      <c r="D19" s="18">
        <v>-2381591</v>
      </c>
      <c r="E19" s="18">
        <v>-3018843</v>
      </c>
      <c r="F19" s="18">
        <f>E19</f>
        <v>-3018843</v>
      </c>
      <c r="G19" s="18">
        <v>-3018843</v>
      </c>
      <c r="H19" s="18">
        <f aca="true" t="shared" si="2" ref="H19:H24">G19-E19</f>
        <v>0</v>
      </c>
      <c r="I19" s="18"/>
    </row>
    <row r="20" spans="1:9" ht="15.75">
      <c r="A20" s="17" t="s">
        <v>30</v>
      </c>
      <c r="B20" s="18">
        <v>-1742956</v>
      </c>
      <c r="C20" s="22">
        <v>-1742956</v>
      </c>
      <c r="D20" s="18">
        <v>-1750751</v>
      </c>
      <c r="E20" s="18">
        <v>-1696344</v>
      </c>
      <c r="F20" s="18">
        <v>-1696344</v>
      </c>
      <c r="G20" s="18">
        <v>-1696344</v>
      </c>
      <c r="H20" s="18">
        <f t="shared" si="2"/>
        <v>0</v>
      </c>
      <c r="I20" s="18"/>
    </row>
    <row r="21" spans="1:9" ht="15.75">
      <c r="A21" s="17" t="s">
        <v>31</v>
      </c>
      <c r="B21" s="18"/>
      <c r="C21" s="22"/>
      <c r="D21" s="18"/>
      <c r="E21" s="18"/>
      <c r="F21" s="18">
        <v>-692147</v>
      </c>
      <c r="G21" s="18">
        <v>-692147</v>
      </c>
      <c r="H21" s="18">
        <f t="shared" si="2"/>
        <v>-692147</v>
      </c>
      <c r="I21" s="18" t="s">
        <v>32</v>
      </c>
    </row>
    <row r="22" spans="1:9" ht="15.75">
      <c r="A22" s="17" t="s">
        <v>33</v>
      </c>
      <c r="B22" s="18"/>
      <c r="C22" s="22"/>
      <c r="D22" s="18"/>
      <c r="E22" s="18"/>
      <c r="F22" s="18">
        <v>-746641</v>
      </c>
      <c r="G22" s="18">
        <v>-746639</v>
      </c>
      <c r="H22" s="18">
        <f t="shared" si="2"/>
        <v>-746639</v>
      </c>
      <c r="I22" s="18" t="s">
        <v>32</v>
      </c>
    </row>
    <row r="23" spans="1:12" ht="15.75">
      <c r="A23" s="17" t="s">
        <v>34</v>
      </c>
      <c r="B23" s="18"/>
      <c r="C23" s="22"/>
      <c r="D23" s="18"/>
      <c r="E23" s="18"/>
      <c r="F23" s="18"/>
      <c r="G23" s="18">
        <v>-64442</v>
      </c>
      <c r="H23" s="18">
        <f t="shared" si="2"/>
        <v>-64442</v>
      </c>
      <c r="I23" s="18" t="s">
        <v>32</v>
      </c>
      <c r="L23" s="3"/>
    </row>
    <row r="24" spans="1:9" ht="15.75">
      <c r="A24" s="17" t="s">
        <v>35</v>
      </c>
      <c r="B24" s="18"/>
      <c r="C24" s="22"/>
      <c r="D24" s="18"/>
      <c r="E24" s="18"/>
      <c r="F24" s="18"/>
      <c r="G24" s="18">
        <f>-538438-250000+149125</f>
        <v>-639313</v>
      </c>
      <c r="H24" s="18">
        <f t="shared" si="2"/>
        <v>-639313</v>
      </c>
      <c r="I24" s="18" t="s">
        <v>32</v>
      </c>
    </row>
    <row r="25" spans="1:12" ht="15.75">
      <c r="A25" s="17"/>
      <c r="B25" s="18"/>
      <c r="C25" s="22"/>
      <c r="D25" s="18"/>
      <c r="E25" s="18"/>
      <c r="F25" s="18"/>
      <c r="G25" s="18"/>
      <c r="H25" s="18"/>
      <c r="I25" s="18"/>
      <c r="L25" s="3"/>
    </row>
    <row r="26" spans="1:9" ht="15.75">
      <c r="A26" s="13" t="s">
        <v>36</v>
      </c>
      <c r="B26" s="14">
        <f>SUM(B18:B20)</f>
        <v>-37405138</v>
      </c>
      <c r="C26" s="14">
        <f>SUM(C18:C20)</f>
        <v>-39467670</v>
      </c>
      <c r="D26" s="14">
        <f>SUM(D18:D25)</f>
        <v>-38499817</v>
      </c>
      <c r="E26" s="14">
        <f>SUM(E18:E25)</f>
        <v>-39827171</v>
      </c>
      <c r="F26" s="14">
        <f>SUM(F18:F25)</f>
        <v>-41265959</v>
      </c>
      <c r="G26" s="14">
        <f>SUM(G18:G25)</f>
        <v>-41569712</v>
      </c>
      <c r="H26" s="14">
        <f aca="true" t="shared" si="3" ref="H26:H35">F26-E26</f>
        <v>-1438788</v>
      </c>
      <c r="I26" s="14"/>
    </row>
    <row r="27" spans="1:9" ht="15.75">
      <c r="A27" s="23" t="s">
        <v>37</v>
      </c>
      <c r="B27" s="24"/>
      <c r="C27" s="25">
        <v>400000</v>
      </c>
      <c r="D27" s="26">
        <v>0</v>
      </c>
      <c r="E27" s="26">
        <v>400000</v>
      </c>
      <c r="F27" s="26">
        <v>400000</v>
      </c>
      <c r="G27" s="26">
        <v>0</v>
      </c>
      <c r="H27" s="26">
        <f>G27-E27</f>
        <v>-400000</v>
      </c>
      <c r="I27" s="26" t="s">
        <v>38</v>
      </c>
    </row>
    <row r="28" spans="1:9" ht="15.75">
      <c r="A28" s="27" t="s">
        <v>39</v>
      </c>
      <c r="B28" s="28" t="e">
        <f>B7+B16+B26+B27+#REF!</f>
        <v>#REF!</v>
      </c>
      <c r="C28" s="28" t="e">
        <f>C7+C16+C26+C27+#REF!</f>
        <v>#REF!</v>
      </c>
      <c r="D28" s="28">
        <f>D27+D26+D16+D7</f>
        <v>1728219</v>
      </c>
      <c r="E28" s="28">
        <f>E27+E26+E16+E7</f>
        <v>508403</v>
      </c>
      <c r="F28" s="28">
        <f>F27+F26+F16+F7</f>
        <v>530745</v>
      </c>
      <c r="G28" s="28">
        <f>G27+G26+G16+G7</f>
        <v>530747</v>
      </c>
      <c r="H28" s="28">
        <f t="shared" si="3"/>
        <v>22342</v>
      </c>
      <c r="I28" s="28"/>
    </row>
    <row r="29" spans="1:9" ht="15.75">
      <c r="A29" s="15" t="s">
        <v>40</v>
      </c>
      <c r="B29" s="18"/>
      <c r="C29" s="29"/>
      <c r="D29" s="16"/>
      <c r="E29" s="18"/>
      <c r="F29" s="18"/>
      <c r="G29" s="18"/>
      <c r="H29" s="18">
        <f t="shared" si="3"/>
        <v>0</v>
      </c>
      <c r="I29" s="18"/>
    </row>
    <row r="30" spans="1:9" ht="15.75">
      <c r="A30" s="17" t="s">
        <v>41</v>
      </c>
      <c r="B30" s="30"/>
      <c r="C30" s="31"/>
      <c r="D30" s="32">
        <v>-1503225</v>
      </c>
      <c r="E30" s="32"/>
      <c r="F30" s="32"/>
      <c r="G30" s="32"/>
      <c r="H30" s="32">
        <f t="shared" si="3"/>
        <v>0</v>
      </c>
      <c r="I30" s="32"/>
    </row>
    <row r="31" spans="1:9" ht="15.75">
      <c r="A31" s="33"/>
      <c r="B31" s="30"/>
      <c r="C31" s="31"/>
      <c r="D31" s="32"/>
      <c r="E31" s="32"/>
      <c r="F31" s="32"/>
      <c r="G31" s="32"/>
      <c r="H31" s="32">
        <f t="shared" si="3"/>
        <v>0</v>
      </c>
      <c r="I31" s="32"/>
    </row>
    <row r="32" spans="1:9" ht="15.75">
      <c r="A32" s="17" t="s">
        <v>42</v>
      </c>
      <c r="B32" s="30"/>
      <c r="C32" s="31"/>
      <c r="D32" s="32"/>
      <c r="E32" s="32"/>
      <c r="F32" s="32"/>
      <c r="G32" s="32"/>
      <c r="H32" s="32">
        <f t="shared" si="3"/>
        <v>0</v>
      </c>
      <c r="I32" s="32"/>
    </row>
    <row r="33" spans="1:9" ht="15.75">
      <c r="A33" s="34" t="s">
        <v>43</v>
      </c>
      <c r="B33" s="35">
        <f>SUM(B30:B32)</f>
        <v>0</v>
      </c>
      <c r="C33" s="35">
        <f>SUM(C30:C32)</f>
        <v>0</v>
      </c>
      <c r="D33" s="36">
        <f>SUM(D30:D32)</f>
        <v>-1503225</v>
      </c>
      <c r="E33" s="35">
        <f>SUM(E30:E32)</f>
        <v>0</v>
      </c>
      <c r="F33" s="35">
        <f>SUM(F30:F32)</f>
        <v>0</v>
      </c>
      <c r="G33" s="35"/>
      <c r="H33" s="35">
        <f t="shared" si="3"/>
        <v>0</v>
      </c>
      <c r="I33" s="35"/>
    </row>
    <row r="34" spans="1:9" ht="15.75">
      <c r="A34" s="27" t="s">
        <v>44</v>
      </c>
      <c r="B34" s="28" t="e">
        <f aca="true" t="shared" si="4" ref="B34:G34">+B28+B33</f>
        <v>#REF!</v>
      </c>
      <c r="C34" s="28" t="e">
        <f t="shared" si="4"/>
        <v>#REF!</v>
      </c>
      <c r="D34" s="28">
        <f>+D28+D33</f>
        <v>224994</v>
      </c>
      <c r="E34" s="28">
        <f>+E28+E33</f>
        <v>508403</v>
      </c>
      <c r="F34" s="28">
        <f t="shared" si="4"/>
        <v>530745</v>
      </c>
      <c r="G34" s="28">
        <f t="shared" si="4"/>
        <v>530747</v>
      </c>
      <c r="H34" s="28">
        <f t="shared" si="3"/>
        <v>22342</v>
      </c>
      <c r="I34" s="28"/>
    </row>
    <row r="35" spans="1:9" s="41" customFormat="1" ht="31.5">
      <c r="A35" s="37" t="s">
        <v>45</v>
      </c>
      <c r="B35" s="38">
        <v>732745</v>
      </c>
      <c r="C35" s="38">
        <v>725321</v>
      </c>
      <c r="D35" s="39">
        <v>725321</v>
      </c>
      <c r="E35" s="38">
        <f>E9*0.05</f>
        <v>738268.65</v>
      </c>
      <c r="F35" s="38">
        <f>F9*0.05</f>
        <v>738268.65</v>
      </c>
      <c r="G35" s="38">
        <f>F35</f>
        <v>738268.65</v>
      </c>
      <c r="H35" s="38">
        <f t="shared" si="3"/>
        <v>0</v>
      </c>
      <c r="I35" s="40" t="s">
        <v>46</v>
      </c>
    </row>
    <row r="36" spans="1:8" ht="15.75">
      <c r="A36" s="42"/>
      <c r="B36" s="43"/>
      <c r="C36" s="43"/>
      <c r="D36" s="43"/>
      <c r="E36" s="43"/>
      <c r="F36" s="43"/>
      <c r="G36" s="43"/>
      <c r="H36" s="43"/>
    </row>
    <row r="37" spans="1:8" ht="15.75" hidden="1">
      <c r="A37" s="44" t="s">
        <v>47</v>
      </c>
      <c r="B37" s="43"/>
      <c r="C37" s="43"/>
      <c r="D37" s="43"/>
      <c r="E37" s="43"/>
      <c r="F37" s="43"/>
      <c r="G37" s="43"/>
      <c r="H37" s="43"/>
    </row>
    <row r="38" spans="1:8" ht="18.75" hidden="1">
      <c r="A38" s="45" t="s">
        <v>62</v>
      </c>
      <c r="B38" s="46"/>
      <c r="C38" s="46"/>
      <c r="D38" s="3"/>
      <c r="E38" s="46"/>
      <c r="F38" s="46"/>
      <c r="G38" s="46"/>
      <c r="H38" s="46"/>
    </row>
    <row r="39" spans="1:8" ht="15.75" hidden="1">
      <c r="A39" s="47" t="s">
        <v>48</v>
      </c>
      <c r="B39" s="48"/>
      <c r="C39" s="48"/>
      <c r="D39" s="49"/>
      <c r="E39" s="48"/>
      <c r="F39" s="46"/>
      <c r="G39" s="46"/>
      <c r="H39" s="46"/>
    </row>
    <row r="40" ht="15.75" hidden="1">
      <c r="A40" s="50" t="s">
        <v>49</v>
      </c>
    </row>
    <row r="41" ht="15.75" hidden="1">
      <c r="A41" s="53" t="s">
        <v>50</v>
      </c>
    </row>
    <row r="42" ht="15.75" hidden="1">
      <c r="A42" s="53" t="s">
        <v>51</v>
      </c>
    </row>
    <row r="43" ht="15.75" hidden="1">
      <c r="A43" s="53" t="s">
        <v>52</v>
      </c>
    </row>
    <row r="44" ht="15.75" hidden="1">
      <c r="A44" s="53" t="s">
        <v>53</v>
      </c>
    </row>
    <row r="45" ht="15.75" hidden="1">
      <c r="A45" s="53" t="s">
        <v>54</v>
      </c>
    </row>
    <row r="46" ht="15.75" hidden="1">
      <c r="A46" s="53"/>
    </row>
    <row r="47" ht="15.75" hidden="1">
      <c r="A47" s="54" t="s">
        <v>55</v>
      </c>
    </row>
    <row r="48" ht="15.75" hidden="1">
      <c r="A48" s="53" t="s">
        <v>56</v>
      </c>
    </row>
    <row r="49" ht="15.75" hidden="1">
      <c r="A49" s="53" t="s">
        <v>57</v>
      </c>
    </row>
    <row r="50" spans="1:8" ht="18.75" hidden="1">
      <c r="A50" s="55"/>
      <c r="B50" s="48"/>
      <c r="C50" s="48"/>
      <c r="D50" s="49"/>
      <c r="E50" s="48"/>
      <c r="F50" s="46"/>
      <c r="G50" s="46"/>
      <c r="H50" s="46"/>
    </row>
    <row r="51" spans="1:5" ht="15.75" hidden="1">
      <c r="A51" s="53" t="s">
        <v>58</v>
      </c>
      <c r="B51" s="56"/>
      <c r="C51" s="56"/>
      <c r="D51" s="3"/>
      <c r="E51" s="46"/>
    </row>
    <row r="52" spans="1:8" ht="15.75" hidden="1">
      <c r="A52" s="4"/>
      <c r="B52" s="43"/>
      <c r="C52" s="43"/>
      <c r="D52" s="3"/>
      <c r="E52" s="43"/>
      <c r="F52" s="43"/>
      <c r="G52" s="43"/>
      <c r="H52" s="43"/>
    </row>
    <row r="53" spans="1:6" ht="15.75" hidden="1">
      <c r="A53" s="57" t="s">
        <v>59</v>
      </c>
      <c r="F53" s="3">
        <f>F9</f>
        <v>14765373</v>
      </c>
    </row>
    <row r="54" spans="1:6" ht="15.75" hidden="1">
      <c r="A54" s="58">
        <v>0.3</v>
      </c>
      <c r="F54" s="3">
        <f>F53*0.3</f>
        <v>4429611.899999999</v>
      </c>
    </row>
    <row r="55" spans="1:6" ht="15.75" hidden="1">
      <c r="A55" s="57" t="s">
        <v>60</v>
      </c>
      <c r="F55" s="3">
        <f>(F19+F20)*-1</f>
        <v>4715187</v>
      </c>
    </row>
    <row r="56" spans="1:6" ht="15.75" hidden="1">
      <c r="A56" s="57" t="s">
        <v>61</v>
      </c>
      <c r="F56" s="3">
        <f>F55-F54</f>
        <v>285575.10000000056</v>
      </c>
    </row>
    <row r="57" ht="15.75" hidden="1"/>
    <row r="58" ht="15.75" hidden="1"/>
    <row r="59" ht="15.75" hidden="1"/>
    <row r="60" ht="15.75" hidden="1"/>
    <row r="61" ht="15.75" hidden="1"/>
    <row r="62" ht="15.75" hidden="1"/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2005-05-27T18:28:59Z</cp:lastPrinted>
  <dcterms:created xsi:type="dcterms:W3CDTF">2005-05-23T19:34:48Z</dcterms:created>
  <dcterms:modified xsi:type="dcterms:W3CDTF">2005-06-02T13:58:53Z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-2011686724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-1189659673</vt:i4>
  </property>
  <property fmtid="{D5CDD505-2E9C-101B-9397-08002B2CF9AE}" pid="7" name="_ReviewingToolsShownOnce">
    <vt:lpwstr/>
  </property>
</Properties>
</file>