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<sst xmlns="http://schemas.openxmlformats.org/spreadsheetml/2006/main" count="27" uniqueCount="21">
  <si>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Disbursements from PL-106-393 Federal Forest</t>
  </si>
  <si>
    <t>Full Payment Amount</t>
  </si>
  <si>
    <t>Title I</t>
  </si>
  <si>
    <t>Title II</t>
  </si>
  <si>
    <t>Title III</t>
  </si>
  <si>
    <t>Amount received (Title I and III only)</t>
  </si>
  <si>
    <t>Date received</t>
  </si>
  <si>
    <t>FFY 2001</t>
  </si>
  <si>
    <t>FFY2002</t>
  </si>
  <si>
    <t>%</t>
  </si>
  <si>
    <t>Amount</t>
  </si>
  <si>
    <t>FFY 2003*</t>
  </si>
  <si>
    <t>FFY 2004**</t>
  </si>
  <si>
    <t>*estimate in motion</t>
  </si>
  <si>
    <t>Increase01-02</t>
  </si>
  <si>
    <t>Est Inc 02-03</t>
  </si>
  <si>
    <t>Amount*</t>
  </si>
  <si>
    <t>Est Inc 02-04</t>
  </si>
  <si>
    <t>growth factor</t>
  </si>
  <si>
    <t>est growth factor</t>
  </si>
  <si>
    <t>**estimate using estimated growth factor of 2% from Office of Management and Budget.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</si>
</sst>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9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C8" sqref="C8"/>
    </sheetView>
  </sheetViews>
  <sheetFormatPr defaultColWidth="9.140625" defaultRowHeight="12.75"/>
  <cols>
    <col min="4" max="10" width="12.7109375" style="0" bestFit="1" customWidth="1"/>
    <col min="11" max="11" width="14.8515625" style="0" bestFit="1" customWidth="1"/>
  </cols>
  <sheetData>
    <row r="1" spans="1:11" s="5" customFormat="1" ht="12.75">
      <c r="A1" s="5" t="s">
        <v>0</v>
      </c>
      <c r="K1" s="9"/>
    </row>
    <row r="2" spans="4:10" s="5" customFormat="1" ht="12.75">
      <c r="D2" s="5" t="s">
        <v>7</v>
      </c>
      <c r="F2" s="5" t="s">
        <v>8</v>
      </c>
      <c r="H2" s="5" t="s">
        <v>11</v>
      </c>
      <c r="J2" s="5" t="s">
        <v>12</v>
      </c>
    </row>
    <row r="3" spans="1:10" ht="12.75">
      <c r="A3" s="5" t="s">
        <v>1</v>
      </c>
      <c r="D3" s="3">
        <v>2185547.5</v>
      </c>
      <c r="E3" s="3"/>
      <c r="F3" s="3">
        <f>SUM(G5:G7)</f>
        <v>2203132.27</v>
      </c>
      <c r="G3" s="3"/>
      <c r="H3" s="3">
        <v>2290000</v>
      </c>
      <c r="I3" s="7"/>
      <c r="J3" s="3">
        <f>I17+H3</f>
        <v>2335800</v>
      </c>
    </row>
    <row r="4" spans="4:11" s="5" customFormat="1" ht="12.75">
      <c r="D4" s="6" t="s">
        <v>9</v>
      </c>
      <c r="E4" s="6" t="s">
        <v>10</v>
      </c>
      <c r="F4" s="6" t="s">
        <v>9</v>
      </c>
      <c r="G4" s="6" t="s">
        <v>10</v>
      </c>
      <c r="H4" s="6" t="s">
        <v>9</v>
      </c>
      <c r="I4" s="6" t="s">
        <v>16</v>
      </c>
      <c r="J4" s="6" t="s">
        <v>9</v>
      </c>
      <c r="K4" s="6" t="s">
        <v>10</v>
      </c>
    </row>
    <row r="5" spans="1:11" ht="12.75">
      <c r="A5" s="5" t="s">
        <v>2</v>
      </c>
      <c r="D5" s="1">
        <v>0.8</v>
      </c>
      <c r="E5" s="3">
        <f>874219*2+E6</f>
        <v>1748438</v>
      </c>
      <c r="F5" s="1">
        <v>0.8</v>
      </c>
      <c r="G5" s="3">
        <v>1762525.5</v>
      </c>
      <c r="H5" s="1">
        <v>0.8</v>
      </c>
      <c r="I5" s="3">
        <f>H3*0.8</f>
        <v>1832000</v>
      </c>
      <c r="J5" s="1">
        <v>0.8</v>
      </c>
      <c r="K5" s="4">
        <f>J3*0.8</f>
        <v>1868640</v>
      </c>
    </row>
    <row r="6" spans="1:11" ht="12.75">
      <c r="A6" s="5" t="s">
        <v>3</v>
      </c>
      <c r="E6" s="3">
        <v>0</v>
      </c>
      <c r="F6" s="1">
        <v>0.04</v>
      </c>
      <c r="G6" s="3">
        <v>88121.67</v>
      </c>
      <c r="H6" s="1">
        <v>0.02</v>
      </c>
      <c r="I6" s="3">
        <f>H3*0.02</f>
        <v>45800</v>
      </c>
      <c r="J6" s="8">
        <v>0.024</v>
      </c>
      <c r="K6" s="3">
        <f>J3*0.024</f>
        <v>56059.200000000004</v>
      </c>
    </row>
    <row r="7" spans="1:11" ht="12.75">
      <c r="A7" s="5" t="s">
        <v>4</v>
      </c>
      <c r="D7" s="1">
        <v>0.2</v>
      </c>
      <c r="E7" s="3">
        <v>437109.5</v>
      </c>
      <c r="F7" s="1">
        <v>0.16</v>
      </c>
      <c r="G7" s="3">
        <v>352485.1</v>
      </c>
      <c r="H7" s="1">
        <v>0.18</v>
      </c>
      <c r="I7" s="3">
        <f>H3*0.18</f>
        <v>412200</v>
      </c>
      <c r="J7" s="8">
        <v>0.176</v>
      </c>
      <c r="K7" s="4">
        <f>J3*0.176</f>
        <v>411100.8</v>
      </c>
    </row>
    <row r="8" spans="5:11" ht="12.75">
      <c r="E8" s="3"/>
      <c r="G8" s="3"/>
      <c r="I8" s="3"/>
      <c r="K8" s="4"/>
    </row>
    <row r="9" spans="5:11" ht="12.75">
      <c r="E9" s="3"/>
      <c r="G9" s="3"/>
      <c r="I9" s="3"/>
      <c r="K9" s="4"/>
    </row>
    <row r="10" spans="1:10" ht="12.75">
      <c r="A10" s="5" t="s">
        <v>5</v>
      </c>
      <c r="E10" s="3">
        <v>2185547.5</v>
      </c>
      <c r="G10" s="3">
        <v>2114910.6</v>
      </c>
      <c r="I10" s="3"/>
      <c r="J10" s="3">
        <f>410000/0.176</f>
        <v>2329545.4545454546</v>
      </c>
    </row>
    <row r="11" spans="1:10" ht="12.75">
      <c r="A11" s="5" t="s">
        <v>6</v>
      </c>
      <c r="E11" s="2">
        <v>37244</v>
      </c>
      <c r="G11" s="2">
        <v>37601</v>
      </c>
      <c r="J11" s="3">
        <f>2335800*0.176</f>
        <v>411100.8</v>
      </c>
    </row>
    <row r="12" ht="12.75">
      <c r="J12">
        <f>2335000*0.176</f>
        <v>410960</v>
      </c>
    </row>
    <row r="13" ht="12.75">
      <c r="F13" t="s">
        <v>13</v>
      </c>
    </row>
    <row r="14" ht="12.75">
      <c r="F14" t="s">
        <v>20</v>
      </c>
    </row>
    <row r="16" spans="5:9" s="5" customFormat="1" ht="12.75">
      <c r="E16" s="5" t="s">
        <v>14</v>
      </c>
      <c r="G16" s="5" t="s">
        <v>15</v>
      </c>
      <c r="I16" s="5" t="s">
        <v>17</v>
      </c>
    </row>
    <row r="17" spans="5:9" ht="12.75">
      <c r="E17" s="3">
        <f>F3-D3</f>
        <v>17584.77000000002</v>
      </c>
      <c r="F17" s="3"/>
      <c r="G17" s="3">
        <f>H3-F3</f>
        <v>86867.72999999998</v>
      </c>
      <c r="I17" s="3">
        <f>H3*I19</f>
        <v>45800</v>
      </c>
    </row>
    <row r="18" spans="5:9" s="5" customFormat="1" ht="12.75">
      <c r="E18" s="5" t="s">
        <v>18</v>
      </c>
      <c r="G18" s="5" t="s">
        <v>19</v>
      </c>
      <c r="I18" s="5" t="s">
        <v>19</v>
      </c>
    </row>
    <row r="19" spans="5:9" ht="12.75">
      <c r="E19">
        <f>E17/D3</f>
        <v>0.00804593357042115</v>
      </c>
      <c r="G19">
        <f>G17/F3</f>
        <v>0.03942919414457126</v>
      </c>
      <c r="I19">
        <v>0.02</v>
      </c>
    </row>
  </sheetData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KCreahan</dc:creator>
  <cp:keywords/>
  <dc:description/>
  <cp:lastModifiedBy>Angel Allende-Foss</cp:lastModifiedBy>
  <cp:lastPrinted>2003-10-13T22:46:06Z</cp:lastPrinted>
  <dcterms:created xsi:type="dcterms:W3CDTF">2003-10-02T00:11:47Z</dcterms:created>
  <dcterms:modified xsi:type="dcterms:W3CDTF">2003-10-13T22:46:36Z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1108512633</vt:i4>
  </property>
  <property fmtid="{D5CDD505-2E9C-101B-9397-08002B2CF9AE}" pid="3" name="_EmailSubject">
    <vt:lpwstr>motion - Title III funds</vt:lpwstr>
  </property>
  <property fmtid="{D5CDD505-2E9C-101B-9397-08002B2CF9AE}" pid="4" name="_AuthorEmail">
    <vt:lpwstr>Lisa.Youngren@METROKC.GOV</vt:lpwstr>
  </property>
  <property fmtid="{D5CDD505-2E9C-101B-9397-08002B2CF9AE}" pid="5" name="_AuthorEmailDisplayName">
    <vt:lpwstr>Youngren, Lisa</vt:lpwstr>
  </property>
  <property fmtid="{D5CDD505-2E9C-101B-9397-08002B2CF9AE}" pid="6" name="_ReviewingToolsShownOnce">
    <vt:lpwstr/>
  </property>
</Properties>
</file>