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defaultThemeVersion="166925"/>
  <mc:AlternateContent xmlns:mc="http://schemas.openxmlformats.org/markup-compatibility/2006">
    <mc:Choice Requires="x15">
      <x15ac:absPath xmlns:x15ac="http://schemas.microsoft.com/office/spreadsheetml/2010/11/ac" url="https://kc1-my.sharepoint.com/personal/christopher_mcgowan_kingcounty_gov/Documents/Desktop/2025 Budget Delv/Bonds/ORd/"/>
    </mc:Choice>
  </mc:AlternateContent>
  <xr:revisionPtr revIDLastSave="384" documentId="8_{3424D4BB-DBA7-4325-98C5-4067AD99C5E9}" xr6:coauthVersionLast="47" xr6:coauthVersionMax="47" xr10:uidLastSave="{2EB64DD8-39DF-4BEA-AA88-CE7E2669ADC2}"/>
  <bookViews>
    <workbookView xWindow="-120" yWindow="-120" windowWidth="29040" windowHeight="15720" xr2:uid="{8D1C2337-1B9A-4618-9CCA-22E8DAEC6426}"/>
  </bookViews>
  <sheets>
    <sheet name="FN" sheetId="2" r:id="rId1"/>
  </sheets>
  <definedNames>
    <definedName name="_xlnm._FilterDatabase" localSheetId="0" hidden="1">FN!$A$67:$L$91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6" i="2" l="1"/>
  <c r="G58" i="2"/>
  <c r="B5" i="2"/>
  <c r="E28" i="2"/>
  <c r="E34" i="2"/>
  <c r="E31" i="2"/>
  <c r="E26" i="2" l="1"/>
  <c r="I91" i="2"/>
  <c r="F91" i="2"/>
  <c r="F74" i="2" l="1"/>
  <c r="E46" i="2" s="1"/>
  <c r="F75" i="2"/>
  <c r="E45" i="2" s="1"/>
  <c r="F76" i="2"/>
  <c r="F77" i="2"/>
  <c r="E47" i="2" s="1"/>
  <c r="F84" i="2"/>
  <c r="E49" i="2" s="1"/>
  <c r="F79" i="2"/>
  <c r="F90" i="2"/>
  <c r="F78" i="2"/>
  <c r="F80" i="2"/>
  <c r="F81" i="2"/>
  <c r="E50" i="2" s="1"/>
  <c r="F83" i="2"/>
  <c r="E48" i="2" s="1"/>
  <c r="F85" i="2"/>
  <c r="F86" i="2"/>
  <c r="F88" i="2"/>
  <c r="F87" i="2"/>
  <c r="F82" i="2"/>
  <c r="F89" i="2"/>
  <c r="I69" i="2"/>
  <c r="I70" i="2"/>
  <c r="I71" i="2"/>
  <c r="I72" i="2"/>
  <c r="I73" i="2"/>
  <c r="I74" i="2"/>
  <c r="I75" i="2"/>
  <c r="I76" i="2"/>
  <c r="I77" i="2"/>
  <c r="I84" i="2"/>
  <c r="I79" i="2"/>
  <c r="I90" i="2"/>
  <c r="I78" i="2"/>
  <c r="I80" i="2"/>
  <c r="I81" i="2"/>
  <c r="I83" i="2"/>
  <c r="I85" i="2"/>
  <c r="I86" i="2"/>
  <c r="I88" i="2"/>
  <c r="I87" i="2"/>
  <c r="I82" i="2"/>
  <c r="I89" i="2"/>
  <c r="E30" i="2"/>
  <c r="E27" i="2"/>
  <c r="E24" i="2"/>
  <c r="E29" i="2"/>
  <c r="E25" i="2"/>
  <c r="E22" i="2"/>
  <c r="E23" i="2"/>
  <c r="E35" i="2"/>
  <c r="E32" i="2"/>
  <c r="E33" i="2"/>
  <c r="I68" i="2"/>
  <c r="F73" i="2"/>
  <c r="F72" i="2"/>
  <c r="F71" i="2"/>
  <c r="F70" i="2"/>
  <c r="E42" i="2" s="1"/>
  <c r="F50" i="2" l="1"/>
  <c r="G50" i="2" s="1"/>
  <c r="F49" i="2"/>
  <c r="G49" i="2" s="1"/>
  <c r="F46" i="2"/>
  <c r="G46" i="2" s="1"/>
  <c r="E38" i="2"/>
  <c r="F48" i="2"/>
  <c r="G48" i="2" s="1"/>
  <c r="F47" i="2"/>
  <c r="G47" i="2" s="1"/>
  <c r="F69" i="2"/>
  <c r="E44" i="2" s="1"/>
  <c r="F44" i="2" l="1"/>
  <c r="G44" i="2" s="1"/>
  <c r="F45" i="2"/>
  <c r="G45" i="2" s="1"/>
  <c r="F68" i="2"/>
  <c r="E43" i="2" s="1"/>
  <c r="F38" i="2"/>
  <c r="F43" i="2" l="1"/>
  <c r="G43" i="2" s="1"/>
  <c r="F56" i="2"/>
  <c r="F42" i="2"/>
  <c r="G42" i="2" s="1"/>
  <c r="G52" i="2" s="1"/>
  <c r="F52" i="2" l="1"/>
  <c r="E52" i="2"/>
  <c r="E56" i="2"/>
  <c r="E58" i="2" s="1"/>
  <c r="F58" i="2"/>
</calcChain>
</file>

<file path=xl/sharedStrings.xml><?xml version="1.0" encoding="utf-8"?>
<sst xmlns="http://schemas.openxmlformats.org/spreadsheetml/2006/main" count="198" uniqueCount="91">
  <si>
    <t>2025 FISCAL NOTE</t>
  </si>
  <si>
    <t xml:space="preserve">Ordinance/Motion: </t>
  </si>
  <si>
    <t>2024-XXXX</t>
  </si>
  <si>
    <t>Title:</t>
  </si>
  <si>
    <t>LTGO Bond Ordnance for Various Purposes:</t>
  </si>
  <si>
    <t xml:space="preserve">Affected Agencies:  </t>
  </si>
  <si>
    <t>Executive/PSB, DLS, DCHS, DNRP/CFT, DNRP/Parks, DNRP/Solid Waste, DNRP/ WLRD, FMD, KCIT, KCSO, FBOD/Assessor, and Elections.</t>
  </si>
  <si>
    <t xml:space="preserve">Note Prepared By: </t>
  </si>
  <si>
    <t>Chris McGowan (263-1408)</t>
  </si>
  <si>
    <t>Date Prepared:</t>
  </si>
  <si>
    <t xml:space="preserve">Note Reviewed By:   </t>
  </si>
  <si>
    <t>Nigel Lewis</t>
  </si>
  <si>
    <t>Date Reviewed:</t>
  </si>
  <si>
    <t>Description of request:</t>
  </si>
  <si>
    <t>Impact on the above legislation on the fiscal affairs of King County is estimated to be:</t>
  </si>
  <si>
    <t>Revenue to:</t>
  </si>
  <si>
    <t>Agency</t>
  </si>
  <si>
    <t>Fund Code</t>
  </si>
  <si>
    <t>Revenue Source</t>
  </si>
  <si>
    <t>2026-2027</t>
  </si>
  <si>
    <t>2028-2029</t>
  </si>
  <si>
    <t>DCHS</t>
  </si>
  <si>
    <t>2460</t>
  </si>
  <si>
    <t>Bonds</t>
  </si>
  <si>
    <t>DLS/Roads</t>
  </si>
  <si>
    <t>DLS</t>
  </si>
  <si>
    <t>3760</t>
  </si>
  <si>
    <t>DNRP/CFT</t>
  </si>
  <si>
    <t>DNRP/Parks</t>
  </si>
  <si>
    <t>3160</t>
  </si>
  <si>
    <t>DNRP/SWD</t>
  </si>
  <si>
    <t>KCIT/KCSO</t>
  </si>
  <si>
    <t>FMD</t>
  </si>
  <si>
    <t>3421</t>
  </si>
  <si>
    <t>KCIT</t>
  </si>
  <si>
    <t>FBOD/Assessor/KCIT</t>
  </si>
  <si>
    <t>KCSO</t>
  </si>
  <si>
    <t>0010</t>
  </si>
  <si>
    <t>PSB</t>
  </si>
  <si>
    <t>Cost of Issuance</t>
  </si>
  <si>
    <t xml:space="preserve">TOTAL </t>
  </si>
  <si>
    <t>Debt Service Expenditures from:</t>
  </si>
  <si>
    <t>Department</t>
  </si>
  <si>
    <t>General Fund</t>
  </si>
  <si>
    <t>Executive</t>
  </si>
  <si>
    <t>Lodging Tax Fund</t>
  </si>
  <si>
    <t>Housing and Community Development Fund</t>
  </si>
  <si>
    <t>Conservation Futures Fund</t>
  </si>
  <si>
    <t>County Road Fund</t>
  </si>
  <si>
    <t>Solid Waste Operating Fund</t>
  </si>
  <si>
    <t>Elections Administration</t>
  </si>
  <si>
    <t>Elections</t>
  </si>
  <si>
    <t>Eletric Vehicle Charging Fund</t>
  </si>
  <si>
    <t>DES/FMD</t>
  </si>
  <si>
    <t>Facilities Management Division</t>
  </si>
  <si>
    <t>TOTAL</t>
  </si>
  <si>
    <t xml:space="preserve">Expenditures by Categories </t>
  </si>
  <si>
    <t>Debt Service Payments</t>
  </si>
  <si>
    <t>Does this legislation require a budget supplemental?  No</t>
  </si>
  <si>
    <t>Notes and Assumptions:  
1.  Bond proceeds will be deposited directly into the identified funds. Debt service payments will be transferred from the liable fund to the LTGO fund 8400. Fund 8400 will aggregate the revenue and service the actual debt.
2.  The debt payment amounts will be determined at debt issuance when the following variables will be locked in:
(1) interest rates; (2) repayment schedules, and (3) cost of issuance.
Current estimates are below</t>
  </si>
  <si>
    <t>Project(s)</t>
  </si>
  <si>
    <t>Term</t>
  </si>
  <si>
    <t>Rate</t>
  </si>
  <si>
    <t>Debt Service</t>
  </si>
  <si>
    <t>Total Proceeds</t>
  </si>
  <si>
    <t>Deposit</t>
  </si>
  <si>
    <t>TOD Affordable Housing</t>
  </si>
  <si>
    <t>Equitable affordable housing</t>
  </si>
  <si>
    <t>Participatory Budgeting</t>
  </si>
  <si>
    <t>Fall City Septic</t>
  </si>
  <si>
    <t>Skyway Resource Center</t>
  </si>
  <si>
    <t>Climate Equity Projects (heat pump / solar)</t>
  </si>
  <si>
    <t>Road Safety Improvements</t>
  </si>
  <si>
    <t>Conservation Futures Tax (CFT)</t>
  </si>
  <si>
    <t>Fall City Community Center</t>
  </si>
  <si>
    <t>Landfill and Transfer Station</t>
  </si>
  <si>
    <t>Property Tax Administration System (PTAS)</t>
  </si>
  <si>
    <t>MRJC HVAC and Electrical System</t>
  </si>
  <si>
    <t>Renton Red Lion Acquisition</t>
  </si>
  <si>
    <t>Dextor Horton Acquisition</t>
  </si>
  <si>
    <t>King County Courthouse Fire Alarm System</t>
  </si>
  <si>
    <t>Security Cameras</t>
  </si>
  <si>
    <t>Electric Vehicle Charging</t>
  </si>
  <si>
    <t>Animal Shelter Acquisiton and construction</t>
  </si>
  <si>
    <t>Multifactor Authentication</t>
  </si>
  <si>
    <t>KCIT Shared Device Telephony Solution</t>
  </si>
  <si>
    <t>Helicopter Purchase</t>
  </si>
  <si>
    <t>Payroll System</t>
  </si>
  <si>
    <t>Community Facilities</t>
  </si>
  <si>
    <t>DAJD Datawarehouse</t>
  </si>
  <si>
    <r>
      <t xml:space="preserve">Fiscal Note Guidance </t>
    </r>
    <r>
      <rPr>
        <i/>
        <sz val="10.5"/>
        <rFont val="Calibri"/>
        <scheme val="minor"/>
      </rPr>
      <t xml:space="preserve">(Do not print this section)
</t>
    </r>
    <r>
      <rPr>
        <sz val="10.5"/>
        <rFont val="Calibri"/>
        <scheme val="minor"/>
      </rPr>
      <t xml:space="preserve">Fiscal notes shall identify the incremental fiscal impact of the accompanying legislation and should be prepared in a manner consistent with K.C.C. Title 4A and  Ordinance # 17928.  The fiscal note template is maintained by the Office of Performance Strategy, and Budget.                                                                                                                                                                             
*  Please note whether the legislation has an impact on any prior biennium.
*  If the legislation includes a contract or inter-local agreement that has an impact past the subsequent two biennia, please note the fiscal impact through the end of the contract or inter-local agreement.
*  Describe how the revenue or expenditure impacts were developed and any major assumptions.
*  A financial plan should accompany the fiscal note if there is an expenditure impact of five percent or more to the fund.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</si>
</sst>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2" formatCode="_(&quot;$&quot;* #,##0_);_(&quot;$&quot;* \(#,##0\);_(&quot;$&quot;* &quot;-&quot;_);_(@_)"/>
    <numFmt numFmtId="41" formatCode="_(* #,##0_);_(* \(#,##0\);_(* &quot;-&quot;_);_(@_)"/>
    <numFmt numFmtId="44" formatCode="_(&quot;$&quot;* #,##0.00_);_(&quot;$&quot;* \(#,##0.00\);_(&quot;$&quot;* &quot;-&quot;??_);_(@_)"/>
    <numFmt numFmtId="164" formatCode="0000"/>
    <numFmt numFmtId="165" formatCode="0.0%"/>
  </numFmts>
  <fonts count="11">
    <font>
      <sz val="10"/>
      <name val="Arial"/>
      <family val="2"/>
    </font>
    <font>
      <sz val="10"/>
      <name val="Arial"/>
      <family val="2"/>
    </font>
    <font>
      <b/>
      <sz val="11"/>
      <name val="Calibri"/>
      <scheme val="minor"/>
    </font>
    <font>
      <sz val="10.5"/>
      <name val="Calibri"/>
      <scheme val="minor"/>
    </font>
    <font>
      <sz val="10"/>
      <name val="Calibri"/>
      <scheme val="minor"/>
    </font>
    <font>
      <sz val="8"/>
      <name val="Calibri"/>
      <scheme val="minor"/>
    </font>
    <font>
      <sz val="12"/>
      <name val="Calibri"/>
      <scheme val="minor"/>
    </font>
    <font>
      <b/>
      <sz val="10.5"/>
      <name val="Calibri"/>
      <scheme val="minor"/>
    </font>
    <font>
      <sz val="11"/>
      <name val="Calibri"/>
      <scheme val="minor"/>
    </font>
    <font>
      <b/>
      <u/>
      <sz val="10.5"/>
      <name val="Calibri"/>
      <scheme val="minor"/>
    </font>
    <font>
      <i/>
      <sz val="10.5"/>
      <name val="Calibri"/>
      <scheme val="minor"/>
    </font>
  </fonts>
  <fills count="5">
    <fill>
      <patternFill patternType="none"/>
    </fill>
    <fill>
      <patternFill patternType="gray125"/>
    </fill>
    <fill>
      <patternFill patternType="solid">
        <fgColor theme="8" tint="0.79998168889431442"/>
        <bgColor indexed="64"/>
      </patternFill>
    </fill>
    <fill>
      <patternFill patternType="solid">
        <fgColor rgb="FFFF0000"/>
        <bgColor indexed="64"/>
      </patternFill>
    </fill>
    <fill>
      <patternFill patternType="solid">
        <fgColor rgb="FF92D050"/>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xf numFmtId="0" fontId="5" fillId="0" borderId="0" xfId="0" applyFont="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3" fillId="0" borderId="2" xfId="0" applyFont="1" applyBorder="1" applyAlignment="1">
      <alignment horizontal="centerContinuous"/>
    </xf>
    <xf numFmtId="0" fontId="3" fillId="0" borderId="3" xfId="0" applyFont="1" applyBorder="1" applyAlignment="1">
      <alignment horizontal="centerContinuous"/>
    </xf>
    <xf numFmtId="0" fontId="3" fillId="0" borderId="4" xfId="0" applyFont="1" applyBorder="1" applyAlignment="1">
      <alignment horizontal="left"/>
    </xf>
    <xf numFmtId="0" fontId="3" fillId="0" borderId="0" xfId="0" applyFont="1"/>
    <xf numFmtId="0" fontId="3" fillId="0" borderId="5" xfId="0" applyFont="1" applyBorder="1" applyAlignment="1">
      <alignment horizontal="centerContinuous"/>
    </xf>
    <xf numFmtId="0" fontId="3" fillId="0" borderId="0" xfId="0" applyFont="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top"/>
    </xf>
    <xf numFmtId="0" fontId="3" fillId="0" borderId="0" xfId="0" applyFont="1" applyFill="1" applyAlignment="1">
      <alignment wrapText="1"/>
    </xf>
    <xf numFmtId="0" fontId="3" fillId="0" borderId="5" xfId="0" applyFont="1" applyFill="1" applyBorder="1" applyAlignment="1">
      <alignment wrapText="1"/>
    </xf>
    <xf numFmtId="0" fontId="3" fillId="0" borderId="4" xfId="0" applyFont="1" applyBorder="1"/>
    <xf numFmtId="0" fontId="3" fillId="0" borderId="5" xfId="0" applyFont="1" applyBorder="1"/>
    <xf numFmtId="14" fontId="3" fillId="0" borderId="0" xfId="0" applyNumberFormat="1" applyFont="1" applyFill="1" applyAlignment="1">
      <alignment horizontal="left"/>
    </xf>
    <xf numFmtId="0" fontId="6" fillId="0" borderId="0" xfId="0" applyFont="1"/>
    <xf numFmtId="0" fontId="3" fillId="0" borderId="6" xfId="0" applyFont="1" applyBorder="1"/>
    <xf numFmtId="14" fontId="3" fillId="0" borderId="7" xfId="0" applyNumberFormat="1" applyFont="1" applyFill="1" applyBorder="1" applyAlignment="1">
      <alignment horizontal="left"/>
    </xf>
    <xf numFmtId="0" fontId="3" fillId="0" borderId="7" xfId="0" applyFont="1" applyBorder="1"/>
    <xf numFmtId="0" fontId="3" fillId="0" borderId="8" xfId="0" applyFont="1" applyBorder="1"/>
    <xf numFmtId="0" fontId="7" fillId="0" borderId="0" xfId="0" applyFont="1"/>
    <xf numFmtId="3" fontId="4" fillId="0" borderId="0" xfId="0" applyNumberFormat="1" applyFont="1"/>
    <xf numFmtId="0" fontId="8" fillId="0" borderId="0" xfId="0" applyFont="1" applyAlignment="1">
      <alignment horizontal="left" wrapText="1"/>
    </xf>
    <xf numFmtId="0" fontId="3" fillId="0" borderId="9" xfId="0" applyFont="1" applyBorder="1"/>
    <xf numFmtId="0" fontId="3" fillId="0" borderId="10" xfId="0" applyFont="1" applyBorder="1"/>
    <xf numFmtId="0" fontId="3" fillId="0" borderId="11" xfId="0" applyFont="1" applyBorder="1" applyAlignment="1">
      <alignment horizontal="center" wrapText="1"/>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xf numFmtId="0" fontId="3" fillId="0" borderId="14" xfId="0" applyFont="1" applyBorder="1"/>
    <xf numFmtId="0" fontId="3" fillId="0" borderId="15" xfId="0" applyFont="1" applyFill="1" applyBorder="1" applyAlignment="1">
      <alignment horizontal="center" wrapText="1"/>
    </xf>
    <xf numFmtId="0" fontId="3" fillId="0" borderId="15" xfId="0" applyFont="1" applyBorder="1" applyAlignment="1">
      <alignment horizontal="center" wrapText="1"/>
    </xf>
    <xf numFmtId="42" fontId="3" fillId="0" borderId="15" xfId="1" applyNumberFormat="1" applyFont="1" applyBorder="1"/>
    <xf numFmtId="42" fontId="3" fillId="0" borderId="16" xfId="0" applyNumberFormat="1" applyFont="1" applyBorder="1"/>
    <xf numFmtId="0" fontId="4" fillId="0" borderId="0" xfId="0" applyFont="1" applyAlignment="1">
      <alignment horizontal="center"/>
    </xf>
    <xf numFmtId="0" fontId="3" fillId="0" borderId="17" xfId="0" applyFont="1" applyBorder="1"/>
    <xf numFmtId="164" fontId="3" fillId="0" borderId="15" xfId="0" applyNumberFormat="1" applyFont="1" applyFill="1" applyBorder="1" applyAlignment="1">
      <alignment horizontal="center" wrapText="1"/>
    </xf>
    <xf numFmtId="42" fontId="3" fillId="0" borderId="15" xfId="0" applyNumberFormat="1" applyFont="1" applyBorder="1"/>
    <xf numFmtId="0" fontId="3" fillId="0" borderId="18" xfId="0" applyFont="1" applyBorder="1"/>
    <xf numFmtId="0" fontId="3" fillId="0" borderId="19" xfId="0" applyFont="1" applyBorder="1"/>
    <xf numFmtId="0" fontId="3" fillId="0" borderId="20" xfId="0" applyFont="1" applyBorder="1" applyAlignment="1">
      <alignment horizontal="center" wrapText="1"/>
    </xf>
    <xf numFmtId="42" fontId="7" fillId="0" borderId="20" xfId="0" applyNumberFormat="1" applyFont="1" applyBorder="1"/>
    <xf numFmtId="42" fontId="7" fillId="0" borderId="21" xfId="0" applyNumberFormat="1" applyFont="1" applyBorder="1"/>
    <xf numFmtId="6" fontId="4" fillId="0" borderId="0" xfId="0" applyNumberFormat="1" applyFont="1"/>
    <xf numFmtId="0" fontId="3" fillId="0" borderId="0" xfId="0" applyFont="1" applyAlignment="1">
      <alignment horizontal="center"/>
    </xf>
    <xf numFmtId="3" fontId="3" fillId="0" borderId="0" xfId="0" applyNumberFormat="1" applyFont="1"/>
    <xf numFmtId="42" fontId="4" fillId="0" borderId="0" xfId="0" applyNumberFormat="1" applyFont="1"/>
    <xf numFmtId="0" fontId="3" fillId="0" borderId="15" xfId="0" quotePrefix="1" applyFont="1" applyBorder="1" applyAlignment="1">
      <alignment horizontal="center" wrapText="1"/>
    </xf>
    <xf numFmtId="42" fontId="3" fillId="0" borderId="15" xfId="1" applyNumberFormat="1" applyFont="1" applyBorder="1" applyAlignment="1">
      <alignment wrapText="1"/>
    </xf>
    <xf numFmtId="42" fontId="3" fillId="0" borderId="16" xfId="1" applyNumberFormat="1" applyFont="1" applyBorder="1"/>
    <xf numFmtId="164" fontId="3" fillId="0" borderId="15" xfId="0" applyNumberFormat="1" applyFont="1" applyBorder="1" applyAlignment="1">
      <alignment horizontal="center" wrapText="1"/>
    </xf>
    <xf numFmtId="0" fontId="3" fillId="0" borderId="10" xfId="0" applyFont="1" applyBorder="1" applyAlignment="1">
      <alignment horizontal="center"/>
    </xf>
    <xf numFmtId="0" fontId="3" fillId="0" borderId="22" xfId="0" applyFont="1" applyBorder="1" applyAlignment="1">
      <alignment horizontal="center"/>
    </xf>
    <xf numFmtId="0" fontId="3" fillId="0" borderId="23" xfId="0" applyFont="1" applyBorder="1"/>
    <xf numFmtId="0" fontId="3" fillId="0" borderId="24" xfId="0" applyFont="1" applyBorder="1"/>
    <xf numFmtId="0" fontId="3" fillId="0" borderId="25" xfId="0" applyFont="1" applyBorder="1"/>
    <xf numFmtId="42" fontId="3" fillId="0" borderId="26" xfId="0" applyNumberFormat="1" applyFont="1" applyBorder="1"/>
    <xf numFmtId="0" fontId="3" fillId="0" borderId="27" xfId="0" applyFont="1" applyBorder="1"/>
    <xf numFmtId="3" fontId="7" fillId="0" borderId="0" xfId="0" applyNumberFormat="1" applyFont="1"/>
    <xf numFmtId="0" fontId="8" fillId="0" borderId="0" xfId="0" applyFont="1" applyAlignment="1">
      <alignment vertical="top" wrapText="1"/>
    </xf>
    <xf numFmtId="3" fontId="9" fillId="0" borderId="0" xfId="0" applyNumberFormat="1" applyFont="1"/>
    <xf numFmtId="3" fontId="9" fillId="0" borderId="0" xfId="0" applyNumberFormat="1" applyFont="1" applyAlignment="1">
      <alignment horizontal="center"/>
    </xf>
    <xf numFmtId="165" fontId="3" fillId="0" borderId="0" xfId="0" applyNumberFormat="1" applyFont="1" applyAlignment="1">
      <alignment horizontal="center"/>
    </xf>
    <xf numFmtId="6" fontId="3" fillId="0" borderId="0" xfId="0" applyNumberFormat="1" applyFont="1"/>
    <xf numFmtId="0" fontId="3" fillId="4" borderId="0" xfId="0" quotePrefix="1" applyFont="1" applyFill="1" applyAlignment="1">
      <alignment horizontal="center"/>
    </xf>
    <xf numFmtId="0" fontId="3" fillId="0" borderId="0" xfId="0" applyFont="1" applyBorder="1"/>
    <xf numFmtId="0" fontId="3" fillId="0" borderId="0" xfId="0" quotePrefix="1" applyFont="1" applyBorder="1" applyAlignment="1">
      <alignment horizontal="center"/>
    </xf>
    <xf numFmtId="0" fontId="3" fillId="3" borderId="0" xfId="0" quotePrefix="1" applyFont="1" applyFill="1" applyAlignment="1">
      <alignment horizontal="center"/>
    </xf>
    <xf numFmtId="0" fontId="3" fillId="2" borderId="0" xfId="0" quotePrefix="1" applyFont="1" applyFill="1" applyAlignment="1">
      <alignment horizontal="center"/>
    </xf>
    <xf numFmtId="0" fontId="3" fillId="0" borderId="0" xfId="0" quotePrefix="1" applyFont="1" applyAlignment="1">
      <alignment horizontal="center"/>
    </xf>
    <xf numFmtId="0" fontId="3" fillId="2" borderId="0" xfId="0" quotePrefix="1" applyFont="1" applyFill="1" applyBorder="1" applyAlignment="1">
      <alignment horizontal="center"/>
    </xf>
    <xf numFmtId="0" fontId="6" fillId="0" borderId="0" xfId="0" applyFont="1" applyAlignment="1">
      <alignment horizontal="center"/>
    </xf>
    <xf numFmtId="165" fontId="6" fillId="0" borderId="0" xfId="0" applyNumberFormat="1" applyFont="1" applyAlignment="1">
      <alignment horizontal="center"/>
    </xf>
    <xf numFmtId="6" fontId="6" fillId="0" borderId="0" xfId="0" applyNumberFormat="1" applyFont="1"/>
    <xf numFmtId="41" fontId="4" fillId="0" borderId="0" xfId="0" applyNumberFormat="1" applyFont="1"/>
    <xf numFmtId="0" fontId="3" fillId="0" borderId="28" xfId="0" applyFont="1" applyBorder="1"/>
    <xf numFmtId="3" fontId="7" fillId="0" borderId="28" xfId="0" applyNumberFormat="1" applyFont="1" applyBorder="1"/>
    <xf numFmtId="0" fontId="7" fillId="0" borderId="24"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xf numFmtId="0" fontId="3"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04698-E066-44E3-AD3B-223B8647FD4D}">
  <dimension ref="A1:L124"/>
  <sheetViews>
    <sheetView tabSelected="1" zoomScale="85" zoomScaleNormal="85" workbookViewId="0">
      <selection activeCell="B16" sqref="B16"/>
    </sheetView>
  </sheetViews>
  <sheetFormatPr defaultColWidth="9.140625" defaultRowHeight="12.75"/>
  <cols>
    <col min="1" max="1" width="30.42578125" style="3" customWidth="1"/>
    <col min="2" max="2" width="17.140625" style="3" customWidth="1"/>
    <col min="3" max="3" width="15" style="3" customWidth="1"/>
    <col min="4" max="4" width="19.42578125" style="3" bestFit="1" customWidth="1"/>
    <col min="5" max="5" width="17" style="3" bestFit="1" customWidth="1"/>
    <col min="6" max="7" width="18.140625" style="3" bestFit="1" customWidth="1"/>
    <col min="8" max="8" width="0" style="3" hidden="1" customWidth="1"/>
    <col min="9" max="9" width="12.28515625" style="3" hidden="1" customWidth="1"/>
    <col min="10" max="10" width="8.7109375" style="3" hidden="1" customWidth="1"/>
    <col min="11" max="11" width="25.5703125" style="3" hidden="1" customWidth="1"/>
    <col min="12" max="12" width="19.140625" style="3" hidden="1" customWidth="1"/>
    <col min="13" max="16384" width="9.140625" style="3"/>
  </cols>
  <sheetData>
    <row r="1" spans="1:10" ht="15">
      <c r="A1" s="1" t="s">
        <v>0</v>
      </c>
      <c r="B1" s="2"/>
      <c r="C1" s="2"/>
      <c r="D1" s="2"/>
      <c r="E1" s="2"/>
      <c r="F1" s="2"/>
      <c r="G1" s="2"/>
    </row>
    <row r="2" spans="1:10" ht="14.25" thickBot="1">
      <c r="A2" s="4"/>
      <c r="B2" s="2"/>
      <c r="C2" s="2"/>
      <c r="D2" s="2"/>
      <c r="E2" s="2"/>
      <c r="F2" s="2"/>
      <c r="G2" s="2"/>
    </row>
    <row r="3" spans="1:10" ht="14.25" thickTop="1">
      <c r="A3" s="5" t="s">
        <v>1</v>
      </c>
      <c r="B3" s="6" t="s">
        <v>2</v>
      </c>
      <c r="C3" s="7"/>
      <c r="D3" s="7"/>
      <c r="E3" s="7"/>
      <c r="F3" s="7"/>
      <c r="G3" s="8"/>
    </row>
    <row r="4" spans="1:10" ht="14.25">
      <c r="A4" s="9" t="s">
        <v>3</v>
      </c>
      <c r="B4" s="10" t="s">
        <v>4</v>
      </c>
      <c r="C4" s="10"/>
      <c r="D4" s="10"/>
      <c r="E4" s="10"/>
      <c r="F4" s="10"/>
      <c r="G4" s="11"/>
    </row>
    <row r="5" spans="1:10" ht="14.25">
      <c r="A5" s="9"/>
      <c r="B5" s="12" t="str">
        <f>CONCATENATE("Projects include: ",A68,", ",A69,", ",A70,", ",A71,", ",A72,", ",A73,", ",A74,", ",A75,", ",A76,", ",A77,", ",A78,", ",A79,", ",A80,", ",A81,", ",A82,", ",A83,", ",A84,", ",A85,", ",A86,", ",A87,", ",A88,", ",A89,", and ",A90,".")</f>
        <v>Projects include: TOD Affordable Housing, Equitable affordable housing, Participatory Budgeting, Fall City Septic, Skyway Resource Center, Climate Equity Projects (heat pump / solar), Road Safety Improvements, Conservation Futures Tax (CFT), Fall City Community Center, Landfill and Transfer Station, Property Tax Administration System (PTAS), MRJC HVAC and Electrical System, Renton Red Lion Acquisition, Dextor Horton Acquisition, King County Courthouse Fire Alarm System, Security Cameras, Electric Vehicle Charging, Animal Shelter Acquisiton and construction, Multifactor Authentication, KCIT Shared Device Telephony Solution, Helicopter Purchase, Payroll System, and Community Facilities.</v>
      </c>
      <c r="C5" s="12"/>
      <c r="D5" s="12"/>
      <c r="E5" s="12"/>
      <c r="F5" s="12"/>
      <c r="G5" s="13"/>
    </row>
    <row r="6" spans="1:10" ht="14.25">
      <c r="A6" s="9"/>
      <c r="B6" s="12"/>
      <c r="C6" s="12"/>
      <c r="D6" s="12"/>
      <c r="E6" s="12"/>
      <c r="F6" s="12"/>
      <c r="G6" s="13"/>
    </row>
    <row r="7" spans="1:10" ht="14.25">
      <c r="A7" s="9"/>
      <c r="B7" s="12"/>
      <c r="C7" s="12"/>
      <c r="D7" s="12"/>
      <c r="E7" s="12"/>
      <c r="F7" s="12"/>
      <c r="G7" s="13"/>
    </row>
    <row r="8" spans="1:10" ht="42" customHeight="1">
      <c r="A8" s="9"/>
      <c r="B8" s="12"/>
      <c r="C8" s="12"/>
      <c r="D8" s="12"/>
      <c r="E8" s="12"/>
      <c r="F8" s="12"/>
      <c r="G8" s="13"/>
    </row>
    <row r="9" spans="1:10" ht="14.25">
      <c r="A9" s="14" t="s">
        <v>5</v>
      </c>
      <c r="B9" s="15" t="s">
        <v>6</v>
      </c>
      <c r="C9" s="15"/>
      <c r="D9" s="15"/>
      <c r="E9" s="15"/>
      <c r="F9" s="15"/>
      <c r="G9" s="16"/>
    </row>
    <row r="10" spans="1:10" ht="14.25">
      <c r="A10" s="17" t="s">
        <v>7</v>
      </c>
      <c r="B10" s="10" t="s">
        <v>8</v>
      </c>
      <c r="C10" s="10"/>
      <c r="D10" s="10"/>
      <c r="E10" s="10"/>
      <c r="F10" s="10"/>
      <c r="G10" s="18"/>
    </row>
    <row r="11" spans="1:10" ht="15.75">
      <c r="A11" s="17" t="s">
        <v>9</v>
      </c>
      <c r="B11" s="19">
        <v>45539</v>
      </c>
      <c r="C11" s="10"/>
      <c r="D11" s="10"/>
      <c r="E11" s="10"/>
      <c r="F11" s="10"/>
      <c r="G11" s="18"/>
      <c r="J11" s="20"/>
    </row>
    <row r="12" spans="1:10" ht="15.75">
      <c r="A12" s="17" t="s">
        <v>10</v>
      </c>
      <c r="B12" s="10" t="s">
        <v>11</v>
      </c>
      <c r="C12" s="10"/>
      <c r="D12" s="10"/>
      <c r="E12" s="10"/>
      <c r="F12" s="10"/>
      <c r="G12" s="18"/>
      <c r="J12" s="20"/>
    </row>
    <row r="13" spans="1:10" ht="15.75" thickBot="1">
      <c r="A13" s="21" t="s">
        <v>12</v>
      </c>
      <c r="B13" s="22">
        <v>45539</v>
      </c>
      <c r="C13" s="23"/>
      <c r="D13" s="23"/>
      <c r="E13" s="23"/>
      <c r="F13" s="23"/>
      <c r="G13" s="24"/>
      <c r="J13" s="20"/>
    </row>
    <row r="14" spans="1:10" ht="15.75" thickTop="1">
      <c r="A14" s="10"/>
      <c r="C14" s="10"/>
      <c r="D14" s="10"/>
      <c r="E14" s="10"/>
      <c r="F14" s="10"/>
      <c r="G14" s="10"/>
      <c r="J14" s="20"/>
    </row>
    <row r="15" spans="1:10" ht="15.75">
      <c r="A15" s="25" t="s">
        <v>13</v>
      </c>
      <c r="C15" s="10"/>
      <c r="D15" s="10"/>
      <c r="E15" s="10"/>
      <c r="F15" s="10"/>
      <c r="G15" s="10"/>
      <c r="J15" s="20"/>
    </row>
    <row r="16" spans="1:10" ht="15.75">
      <c r="A16" s="25"/>
      <c r="C16" s="10"/>
      <c r="D16" s="10"/>
      <c r="E16" s="10"/>
      <c r="F16" s="10"/>
      <c r="G16" s="10"/>
      <c r="J16" s="20"/>
    </row>
    <row r="17" spans="1:12" ht="15.75">
      <c r="E17" s="26"/>
      <c r="F17" s="26"/>
      <c r="G17" s="26"/>
      <c r="J17" s="20"/>
    </row>
    <row r="18" spans="1:12" ht="15.75">
      <c r="A18" s="27" t="s">
        <v>14</v>
      </c>
      <c r="B18" s="27"/>
      <c r="C18" s="27"/>
      <c r="D18" s="27"/>
      <c r="E18" s="27"/>
      <c r="F18" s="27"/>
      <c r="G18" s="27"/>
      <c r="J18" s="20"/>
    </row>
    <row r="19" spans="1:12" ht="15.75">
      <c r="J19" s="20"/>
    </row>
    <row r="20" spans="1:12" ht="15.75">
      <c r="A20" s="25" t="s">
        <v>15</v>
      </c>
      <c r="B20" s="10"/>
      <c r="C20" s="10"/>
      <c r="D20" s="10"/>
      <c r="E20" s="10"/>
      <c r="F20" s="10"/>
      <c r="G20" s="10"/>
      <c r="J20" s="20"/>
    </row>
    <row r="21" spans="1:12" ht="15.75">
      <c r="A21" s="28" t="s">
        <v>16</v>
      </c>
      <c r="B21" s="29"/>
      <c r="C21" s="30" t="s">
        <v>17</v>
      </c>
      <c r="D21" s="30" t="s">
        <v>18</v>
      </c>
      <c r="E21" s="30">
        <v>2025</v>
      </c>
      <c r="F21" s="31" t="s">
        <v>19</v>
      </c>
      <c r="G21" s="32" t="s">
        <v>20</v>
      </c>
      <c r="J21" s="20"/>
    </row>
    <row r="22" spans="1:12" ht="14.25">
      <c r="A22" s="33" t="s">
        <v>21</v>
      </c>
      <c r="B22" s="34"/>
      <c r="C22" s="35" t="s">
        <v>22</v>
      </c>
      <c r="D22" s="36" t="s">
        <v>23</v>
      </c>
      <c r="E22" s="37">
        <f>SUMIFS($G$68:$G$91,$C$68:$C$91,A22,$J$68:$J$91,C22)</f>
        <v>97291000</v>
      </c>
      <c r="F22" s="37">
        <v>0</v>
      </c>
      <c r="G22" s="38"/>
      <c r="L22" s="39"/>
    </row>
    <row r="23" spans="1:12" ht="14.25">
      <c r="A23" s="33" t="s">
        <v>24</v>
      </c>
      <c r="B23" s="34"/>
      <c r="C23" s="35">
        <v>3855</v>
      </c>
      <c r="D23" s="36" t="s">
        <v>23</v>
      </c>
      <c r="E23" s="37">
        <f>SUMIFS($G$68:$G$91,$C$68:$C$91,A23,$J$68:$J$91,C23)</f>
        <v>1000000</v>
      </c>
      <c r="F23" s="37">
        <v>0</v>
      </c>
      <c r="G23" s="38"/>
      <c r="L23" s="39"/>
    </row>
    <row r="24" spans="1:12" ht="14.25">
      <c r="A24" s="33" t="s">
        <v>25</v>
      </c>
      <c r="B24" s="34"/>
      <c r="C24" s="35" t="s">
        <v>26</v>
      </c>
      <c r="D24" s="36" t="s">
        <v>23</v>
      </c>
      <c r="E24" s="37">
        <f>SUMIFS($G$68:$G$91,$C$68:$C$91,A24,$J$68:$J$91,C24)</f>
        <v>25350000</v>
      </c>
      <c r="F24" s="37">
        <v>0</v>
      </c>
      <c r="G24" s="38"/>
      <c r="L24" s="39"/>
    </row>
    <row r="25" spans="1:12" ht="14.25">
      <c r="A25" s="33" t="s">
        <v>27</v>
      </c>
      <c r="B25" s="34"/>
      <c r="C25" s="35">
        <v>3151</v>
      </c>
      <c r="D25" s="36" t="s">
        <v>23</v>
      </c>
      <c r="E25" s="37">
        <f>SUMIFS($G$68:$G$91,$C$68:$C$91,A25,$J$68:$J$91,C25)</f>
        <v>73000000</v>
      </c>
      <c r="F25" s="37">
        <v>0</v>
      </c>
      <c r="G25" s="38"/>
      <c r="L25" s="39"/>
    </row>
    <row r="26" spans="1:12" ht="14.25">
      <c r="A26" s="33" t="s">
        <v>28</v>
      </c>
      <c r="B26" s="34"/>
      <c r="C26" s="35" t="s">
        <v>29</v>
      </c>
      <c r="D26" s="36" t="s">
        <v>23</v>
      </c>
      <c r="E26" s="37">
        <f>SUMIFS($G$68:$G$91,$C$68:$C$91,A26,$J$68:$J$91,C26)</f>
        <v>500000</v>
      </c>
      <c r="F26" s="37">
        <v>0</v>
      </c>
      <c r="G26" s="38"/>
      <c r="L26" s="39"/>
    </row>
    <row r="27" spans="1:12" ht="14.25">
      <c r="A27" s="33" t="s">
        <v>30</v>
      </c>
      <c r="B27" s="34"/>
      <c r="C27" s="35">
        <v>3901</v>
      </c>
      <c r="D27" s="36" t="s">
        <v>23</v>
      </c>
      <c r="E27" s="37">
        <f>SUMIFS($G$68:$G$91,$C$68:$C$91,A27,$J$68:$J$91,C27)</f>
        <v>177872000</v>
      </c>
      <c r="F27" s="37">
        <v>0</v>
      </c>
      <c r="G27" s="38"/>
      <c r="L27" s="39"/>
    </row>
    <row r="28" spans="1:12" ht="14.25">
      <c r="A28" s="33" t="s">
        <v>31</v>
      </c>
      <c r="B28" s="34"/>
      <c r="C28" s="35">
        <v>3280</v>
      </c>
      <c r="D28" s="36" t="s">
        <v>23</v>
      </c>
      <c r="E28" s="37">
        <f>SUMIFS($G$68:$G$91,$C$68:$C$91,A28,$J$68:$J$91,C28)</f>
        <v>6000000</v>
      </c>
      <c r="F28" s="37"/>
      <c r="G28" s="38"/>
      <c r="L28" s="39"/>
    </row>
    <row r="29" spans="1:12" ht="14.25">
      <c r="A29" s="33" t="s">
        <v>32</v>
      </c>
      <c r="B29" s="34"/>
      <c r="C29" s="35" t="s">
        <v>33</v>
      </c>
      <c r="D29" s="36" t="s">
        <v>23</v>
      </c>
      <c r="E29" s="37">
        <f>SUMIFS($G$68:$G$91,$C$68:$C$91,A29,$J$68:$J$91,C29)</f>
        <v>44453000</v>
      </c>
      <c r="F29" s="37">
        <v>0</v>
      </c>
      <c r="G29" s="38"/>
      <c r="L29" s="39"/>
    </row>
    <row r="30" spans="1:12" ht="14.25">
      <c r="A30" s="33" t="s">
        <v>32</v>
      </c>
      <c r="B30" s="34"/>
      <c r="C30" s="35">
        <v>3951</v>
      </c>
      <c r="D30" s="36" t="s">
        <v>23</v>
      </c>
      <c r="E30" s="37">
        <f>SUMIFS($G$68:$G$91,$C$68:$C$91,A30,$J$68:$J$91,C30)</f>
        <v>97825000</v>
      </c>
      <c r="F30" s="37">
        <v>0</v>
      </c>
      <c r="G30" s="38"/>
      <c r="L30" s="39"/>
    </row>
    <row r="31" spans="1:12" ht="14.25">
      <c r="A31" s="33" t="s">
        <v>34</v>
      </c>
      <c r="B31" s="34"/>
      <c r="C31" s="35">
        <v>3781</v>
      </c>
      <c r="D31" s="36" t="s">
        <v>23</v>
      </c>
      <c r="E31" s="37">
        <f>SUMIFS($G$68:$G$91,$C$68:$C$91,A31,$J$68:$J$91,C31)</f>
        <v>5608000</v>
      </c>
      <c r="F31" s="37">
        <v>0</v>
      </c>
      <c r="G31" s="38"/>
      <c r="L31" s="39"/>
    </row>
    <row r="32" spans="1:12" ht="14.25">
      <c r="A32" s="33" t="s">
        <v>34</v>
      </c>
      <c r="B32" s="34"/>
      <c r="C32" s="35">
        <v>3771</v>
      </c>
      <c r="D32" s="36" t="s">
        <v>23</v>
      </c>
      <c r="E32" s="37">
        <f>SUMIFS($G$68:$G$91,$C$68:$C$91,A32,$J$68:$J$91,C32)</f>
        <v>2000000</v>
      </c>
      <c r="F32" s="37">
        <v>0</v>
      </c>
      <c r="G32" s="38"/>
      <c r="L32" s="39"/>
    </row>
    <row r="33" spans="1:12" ht="14.25">
      <c r="A33" s="10" t="s">
        <v>35</v>
      </c>
      <c r="B33" s="34"/>
      <c r="C33" s="35">
        <v>3771</v>
      </c>
      <c r="D33" s="36" t="s">
        <v>23</v>
      </c>
      <c r="E33" s="37">
        <f>SUMIFS($G$68:$G$91,$C$68:$C$91,A33,$J$68:$J$91,C33)</f>
        <v>25000000</v>
      </c>
      <c r="F33" s="37">
        <v>0</v>
      </c>
      <c r="G33" s="38"/>
      <c r="L33" s="39"/>
    </row>
    <row r="34" spans="1:12" ht="14.25">
      <c r="A34" s="33" t="s">
        <v>36</v>
      </c>
      <c r="B34" s="34"/>
      <c r="C34" s="35" t="s">
        <v>37</v>
      </c>
      <c r="D34" s="36" t="s">
        <v>23</v>
      </c>
      <c r="E34" s="37">
        <f>SUMIFS($G$68:$G$91,$C$68:$C$91,A34,$J$68:$J$91,C34)</f>
        <v>5000000</v>
      </c>
      <c r="F34" s="37">
        <v>0</v>
      </c>
      <c r="G34" s="38"/>
      <c r="L34" s="39"/>
    </row>
    <row r="35" spans="1:12" ht="14.25">
      <c r="A35" s="33" t="s">
        <v>38</v>
      </c>
      <c r="B35" s="34"/>
      <c r="C35" s="35" t="s">
        <v>37</v>
      </c>
      <c r="D35" s="36" t="s">
        <v>23</v>
      </c>
      <c r="E35" s="37">
        <f>SUMIFS($G$68:$G$91,$C$68:$C$91,A35,$J$68:$J$91,C35)</f>
        <v>8900000</v>
      </c>
      <c r="F35" s="37">
        <v>0</v>
      </c>
      <c r="G35" s="38"/>
      <c r="L35" s="39"/>
    </row>
    <row r="36" spans="1:12" ht="14.25">
      <c r="A36" s="33" t="s">
        <v>39</v>
      </c>
      <c r="B36" s="40"/>
      <c r="C36" s="41">
        <v>8400</v>
      </c>
      <c r="D36" s="36" t="s">
        <v>23</v>
      </c>
      <c r="E36" s="37">
        <v>15201000</v>
      </c>
      <c r="F36" s="37">
        <v>0</v>
      </c>
      <c r="G36" s="38"/>
    </row>
    <row r="37" spans="1:12" ht="14.25">
      <c r="A37" s="33"/>
      <c r="B37" s="40"/>
      <c r="C37" s="41"/>
      <c r="D37" s="36"/>
      <c r="E37" s="42"/>
      <c r="F37" s="42"/>
      <c r="G37" s="38"/>
    </row>
    <row r="38" spans="1:12" ht="14.25">
      <c r="A38" s="43"/>
      <c r="B38" s="44" t="s">
        <v>40</v>
      </c>
      <c r="C38" s="45"/>
      <c r="D38" s="45"/>
      <c r="E38" s="46">
        <f>SUM(E22:E37)</f>
        <v>585000000</v>
      </c>
      <c r="F38" s="46">
        <f>SUM(F22:F37)</f>
        <v>0</v>
      </c>
      <c r="G38" s="47"/>
      <c r="K38" s="48"/>
    </row>
    <row r="39" spans="1:12" ht="14.25">
      <c r="A39" s="10"/>
      <c r="B39" s="10"/>
      <c r="C39" s="49"/>
      <c r="D39" s="49"/>
      <c r="E39" s="50"/>
      <c r="F39" s="50"/>
      <c r="G39" s="50"/>
    </row>
    <row r="40" spans="1:12" ht="14.25">
      <c r="A40" s="25" t="s">
        <v>41</v>
      </c>
      <c r="B40" s="10"/>
      <c r="C40" s="49"/>
      <c r="D40" s="49"/>
      <c r="E40" s="10"/>
      <c r="F40" s="10"/>
      <c r="G40" s="10"/>
      <c r="K40" s="51"/>
    </row>
    <row r="41" spans="1:12" ht="14.25">
      <c r="A41" s="28" t="s">
        <v>16</v>
      </c>
      <c r="B41" s="29"/>
      <c r="C41" s="30" t="s">
        <v>17</v>
      </c>
      <c r="D41" s="31" t="s">
        <v>42</v>
      </c>
      <c r="E41" s="30">
        <v>2025</v>
      </c>
      <c r="F41" s="31" t="s">
        <v>19</v>
      </c>
      <c r="G41" s="32" t="s">
        <v>20</v>
      </c>
    </row>
    <row r="42" spans="1:12" ht="14.25">
      <c r="A42" s="33" t="s">
        <v>43</v>
      </c>
      <c r="B42" s="34"/>
      <c r="C42" s="52" t="s">
        <v>37</v>
      </c>
      <c r="D42" s="36" t="s">
        <v>44</v>
      </c>
      <c r="E42" s="53">
        <f>SUMIFS($F$68:$F$91,$L$68:$L$91,C42,$K$68:$K$91,A42)</f>
        <v>18838000</v>
      </c>
      <c r="F42" s="53">
        <f>+SUMIFS($F$68:$F$91,$L$68:$L$91,C42,$K$68:$K$91,A42)*2</f>
        <v>37676000</v>
      </c>
      <c r="G42" s="54">
        <f>+F42</f>
        <v>37676000</v>
      </c>
    </row>
    <row r="43" spans="1:12" ht="14.25">
      <c r="A43" s="33" t="s">
        <v>45</v>
      </c>
      <c r="B43" s="34"/>
      <c r="C43" s="55">
        <v>1180</v>
      </c>
      <c r="D43" s="36" t="s">
        <v>44</v>
      </c>
      <c r="E43" s="53">
        <f>SUMIFS($F$68:$F$91,$L$68:$L$91,C43,$K$68:$K$91,A43)</f>
        <v>7007000</v>
      </c>
      <c r="F43" s="53">
        <f>+SUMIFS($F$68:$F$91,$L$68:$L$91,C43,$K$68:$K$91,A43)*2</f>
        <v>14014000</v>
      </c>
      <c r="G43" s="54">
        <f t="shared" ref="G43:G50" si="0">+F43</f>
        <v>14014000</v>
      </c>
    </row>
    <row r="44" spans="1:12" ht="14.25">
      <c r="A44" s="33" t="s">
        <v>46</v>
      </c>
      <c r="B44" s="34"/>
      <c r="C44" s="55">
        <v>2460</v>
      </c>
      <c r="D44" s="36" t="s">
        <v>21</v>
      </c>
      <c r="E44" s="53">
        <f>SUMIFS($F$68:$F$91,$L$68:$L$91,C44,$K$68:$K$91,A44)</f>
        <v>2595000</v>
      </c>
      <c r="F44" s="53">
        <f>+SUMIFS($F$68:$F$91,$L$68:$L$91,C44,$K$68:$K$91,A44)*2</f>
        <v>5190000</v>
      </c>
      <c r="G44" s="54">
        <f t="shared" si="0"/>
        <v>5190000</v>
      </c>
    </row>
    <row r="45" spans="1:12" ht="14.25">
      <c r="A45" s="33" t="s">
        <v>47</v>
      </c>
      <c r="B45" s="34"/>
      <c r="C45" s="55">
        <v>3151</v>
      </c>
      <c r="D45" s="36" t="s">
        <v>27</v>
      </c>
      <c r="E45" s="53">
        <f>SUMIFS($F$68:$F$91,$L$68:$L$91,C45,$K$68:$K$91,A45)</f>
        <v>4803000</v>
      </c>
      <c r="F45" s="53">
        <f>+SUMIFS($F$68:$F$91,$L$68:$L$91,C45,$K$68:$K$91,A45)*2</f>
        <v>9606000</v>
      </c>
      <c r="G45" s="54">
        <f t="shared" si="0"/>
        <v>9606000</v>
      </c>
    </row>
    <row r="46" spans="1:12" ht="14.25">
      <c r="A46" s="33" t="s">
        <v>48</v>
      </c>
      <c r="B46" s="34"/>
      <c r="C46" s="55">
        <v>1030</v>
      </c>
      <c r="D46" s="36" t="s">
        <v>24</v>
      </c>
      <c r="E46" s="53">
        <f>SUMIFS($F$68:$F$91,$L$68:$L$91,C46,$K$68:$K$91,A46)</f>
        <v>125000</v>
      </c>
      <c r="F46" s="53">
        <f>+SUMIFS($F$68:$F$91,$L$68:$L$91,C46,$K$68:$K$91,A46)*2</f>
        <v>250000</v>
      </c>
      <c r="G46" s="54">
        <f t="shared" si="0"/>
        <v>250000</v>
      </c>
    </row>
    <row r="47" spans="1:12" ht="14.25">
      <c r="A47" s="33" t="s">
        <v>49</v>
      </c>
      <c r="B47" s="34"/>
      <c r="C47" s="55">
        <v>4040</v>
      </c>
      <c r="D47" s="36" t="s">
        <v>30</v>
      </c>
      <c r="E47" s="53">
        <f>SUMIFS($F$68:$F$91,$L$68:$L$91,C47,$K$68:$K$91,A47)</f>
        <v>15719000</v>
      </c>
      <c r="F47" s="53">
        <f>+SUMIFS($F$68:$F$91,$L$68:$L$91,C47,$K$68:$K$91,A47)*2</f>
        <v>31438000</v>
      </c>
      <c r="G47" s="54">
        <f t="shared" si="0"/>
        <v>31438000</v>
      </c>
    </row>
    <row r="48" spans="1:12" ht="14.25">
      <c r="A48" s="33" t="s">
        <v>50</v>
      </c>
      <c r="B48" s="34"/>
      <c r="C48" s="55">
        <v>10</v>
      </c>
      <c r="D48" s="36" t="s">
        <v>51</v>
      </c>
      <c r="E48" s="53">
        <f>SUMIFS($F$68:$F$91,$L$68:$L$91,C48,$K$68:$K$91,A48)</f>
        <v>78000</v>
      </c>
      <c r="F48" s="53">
        <f>+SUMIFS($F$68:$F$91,$L$68:$L$91,C48,$K$68:$K$91,A48)*2</f>
        <v>156000</v>
      </c>
      <c r="G48" s="54">
        <f t="shared" si="0"/>
        <v>156000</v>
      </c>
    </row>
    <row r="49" spans="1:11" ht="14.25">
      <c r="A49" s="33" t="s">
        <v>52</v>
      </c>
      <c r="B49" s="34"/>
      <c r="C49" s="55">
        <v>5560</v>
      </c>
      <c r="D49" s="36" t="s">
        <v>53</v>
      </c>
      <c r="E49" s="53">
        <f>SUMIFS($F$68:$F$91,$L$68:$L$91,C49,$K$68:$K$91,A49)</f>
        <v>560000</v>
      </c>
      <c r="F49" s="53">
        <f>+SUMIFS($F$68:$F$91,$L$68:$L$91,C49,$K$68:$K$91,A49)*2</f>
        <v>1120000</v>
      </c>
      <c r="G49" s="54">
        <f t="shared" si="0"/>
        <v>1120000</v>
      </c>
    </row>
    <row r="50" spans="1:11" ht="14.25">
      <c r="A50" s="33" t="s">
        <v>54</v>
      </c>
      <c r="B50" s="34"/>
      <c r="C50" s="55">
        <v>5511</v>
      </c>
      <c r="D50" s="36" t="s">
        <v>53</v>
      </c>
      <c r="E50" s="53">
        <f>SUMIFS($F$68:$F$91,$L$68:$L$91,C50,$K$68:$K$91,A50)</f>
        <v>2840000</v>
      </c>
      <c r="F50" s="53">
        <f>+SUMIFS($F$68:$F$91,$L$68:$L$91,C50,$K$68:$K$91,A50)*2</f>
        <v>5680000</v>
      </c>
      <c r="G50" s="54">
        <f t="shared" si="0"/>
        <v>5680000</v>
      </c>
    </row>
    <row r="51" spans="1:11" ht="14.25">
      <c r="A51" s="33"/>
      <c r="B51" s="34"/>
      <c r="C51" s="36"/>
      <c r="D51" s="36"/>
      <c r="E51" s="42"/>
      <c r="F51" s="42"/>
      <c r="G51" s="38"/>
    </row>
    <row r="52" spans="1:11" ht="14.25">
      <c r="A52" s="43"/>
      <c r="B52" s="44" t="s">
        <v>55</v>
      </c>
      <c r="C52" s="45"/>
      <c r="D52" s="45"/>
      <c r="E52" s="46">
        <f>SUM(E42:E51)</f>
        <v>52565000</v>
      </c>
      <c r="F52" s="46">
        <f>SUM(F42:F51)</f>
        <v>105130000</v>
      </c>
      <c r="G52" s="47">
        <f>SUM(G42:G51)</f>
        <v>105130000</v>
      </c>
      <c r="I52" s="48"/>
      <c r="K52" s="48"/>
    </row>
    <row r="53" spans="1:11" ht="14.25">
      <c r="A53" s="10"/>
      <c r="B53" s="10"/>
      <c r="C53" s="10"/>
      <c r="D53" s="10"/>
      <c r="E53" s="50"/>
      <c r="F53" s="50"/>
      <c r="G53" s="50"/>
    </row>
    <row r="54" spans="1:11" ht="14.25">
      <c r="A54" s="25" t="s">
        <v>56</v>
      </c>
      <c r="B54" s="10"/>
      <c r="C54" s="10"/>
      <c r="D54" s="10"/>
      <c r="E54" s="10"/>
      <c r="F54" s="10"/>
      <c r="G54" s="10"/>
    </row>
    <row r="55" spans="1:11" ht="14.25">
      <c r="A55" s="28"/>
      <c r="B55" s="29"/>
      <c r="C55" s="56"/>
      <c r="D55" s="57"/>
      <c r="E55" s="30">
        <v>2025</v>
      </c>
      <c r="F55" s="31" t="s">
        <v>19</v>
      </c>
      <c r="G55" s="32" t="s">
        <v>20</v>
      </c>
    </row>
    <row r="56" spans="1:11" ht="14.25">
      <c r="A56" s="33" t="s">
        <v>57</v>
      </c>
      <c r="B56" s="40"/>
      <c r="C56" s="40"/>
      <c r="D56" s="34"/>
      <c r="E56" s="37">
        <f>SUM(E42:E50)</f>
        <v>52565000</v>
      </c>
      <c r="F56" s="53">
        <f>SUM(F68:F91)*2</f>
        <v>105130000</v>
      </c>
      <c r="G56" s="54">
        <f>+G52</f>
        <v>105130000</v>
      </c>
    </row>
    <row r="57" spans="1:11" ht="14.25">
      <c r="A57" s="58"/>
      <c r="B57" s="59"/>
      <c r="C57" s="59"/>
      <c r="D57" s="60"/>
      <c r="E57" s="61"/>
      <c r="F57" s="53"/>
      <c r="G57" s="54"/>
    </row>
    <row r="58" spans="1:11" ht="14.25">
      <c r="A58" s="43" t="s">
        <v>55</v>
      </c>
      <c r="B58" s="44"/>
      <c r="C58" s="44"/>
      <c r="D58" s="62"/>
      <c r="E58" s="46">
        <f>SUM(E56:E57)</f>
        <v>52565000</v>
      </c>
      <c r="F58" s="46">
        <f>SUM(F56:F57)</f>
        <v>105130000</v>
      </c>
      <c r="G58" s="47">
        <f>SUM(G56:G57)</f>
        <v>105130000</v>
      </c>
    </row>
    <row r="59" spans="1:11" ht="14.25">
      <c r="A59" s="25" t="s">
        <v>58</v>
      </c>
      <c r="B59" s="10"/>
      <c r="C59" s="10"/>
      <c r="D59" s="10"/>
      <c r="E59" s="63"/>
      <c r="F59" s="63"/>
      <c r="G59" s="63"/>
    </row>
    <row r="60" spans="1:11">
      <c r="A60" s="64" t="s">
        <v>59</v>
      </c>
      <c r="B60" s="64"/>
      <c r="C60" s="64"/>
      <c r="D60" s="64"/>
      <c r="E60" s="64"/>
      <c r="F60" s="64"/>
      <c r="G60" s="64"/>
    </row>
    <row r="61" spans="1:11">
      <c r="A61" s="64"/>
      <c r="B61" s="64"/>
      <c r="C61" s="64"/>
      <c r="D61" s="64"/>
      <c r="E61" s="64"/>
      <c r="F61" s="64"/>
      <c r="G61" s="64"/>
    </row>
    <row r="62" spans="1:11">
      <c r="A62" s="64"/>
      <c r="B62" s="64"/>
      <c r="C62" s="64"/>
      <c r="D62" s="64"/>
      <c r="E62" s="64"/>
      <c r="F62" s="64"/>
      <c r="G62" s="64"/>
    </row>
    <row r="63" spans="1:11">
      <c r="A63" s="64"/>
      <c r="B63" s="64"/>
      <c r="C63" s="64"/>
      <c r="D63" s="64"/>
      <c r="E63" s="64"/>
      <c r="F63" s="64"/>
      <c r="G63" s="64"/>
    </row>
    <row r="64" spans="1:11">
      <c r="A64" s="64"/>
      <c r="B64" s="64"/>
      <c r="C64" s="64"/>
      <c r="D64" s="64"/>
      <c r="E64" s="64"/>
      <c r="F64" s="64"/>
      <c r="G64" s="64"/>
    </row>
    <row r="65" spans="1:12">
      <c r="A65" s="64"/>
      <c r="B65" s="64"/>
      <c r="C65" s="64"/>
      <c r="D65" s="64"/>
      <c r="E65" s="64"/>
      <c r="F65" s="64"/>
      <c r="G65" s="64"/>
    </row>
    <row r="67" spans="1:12" ht="14.25">
      <c r="A67" s="65" t="s">
        <v>60</v>
      </c>
      <c r="B67" s="65"/>
      <c r="C67" s="65" t="s">
        <v>42</v>
      </c>
      <c r="D67" s="66" t="s">
        <v>61</v>
      </c>
      <c r="E67" s="66" t="s">
        <v>62</v>
      </c>
      <c r="F67" s="66" t="s">
        <v>63</v>
      </c>
      <c r="G67" s="66" t="s">
        <v>64</v>
      </c>
      <c r="J67" s="66" t="s">
        <v>65</v>
      </c>
      <c r="L67" s="66" t="s">
        <v>63</v>
      </c>
    </row>
    <row r="68" spans="1:12" ht="14.25">
      <c r="A68" s="10" t="s">
        <v>66</v>
      </c>
      <c r="B68" s="10"/>
      <c r="C68" s="10" t="s">
        <v>21</v>
      </c>
      <c r="D68" s="49">
        <v>20</v>
      </c>
      <c r="E68" s="67">
        <v>6.4000000000000001E-2</v>
      </c>
      <c r="F68" s="68">
        <f t="shared" ref="F68:F90" si="1">-ROUND(PMT(E68,D68,G68,0,0),-3)</f>
        <v>7007000</v>
      </c>
      <c r="G68" s="68">
        <v>77826000</v>
      </c>
      <c r="H68" s="10"/>
      <c r="I68" s="68">
        <f t="shared" ref="I68:I90" si="2">-IPMT(E68,1,D68,G68)</f>
        <v>4980864</v>
      </c>
      <c r="J68" s="69" t="s">
        <v>22</v>
      </c>
      <c r="K68" s="70" t="s">
        <v>45</v>
      </c>
      <c r="L68" s="71">
        <v>1180</v>
      </c>
    </row>
    <row r="69" spans="1:12" ht="14.25">
      <c r="A69" s="10" t="s">
        <v>67</v>
      </c>
      <c r="B69" s="10"/>
      <c r="C69" s="10" t="s">
        <v>21</v>
      </c>
      <c r="D69" s="49">
        <v>10</v>
      </c>
      <c r="E69" s="67">
        <v>5.6000000000000001E-2</v>
      </c>
      <c r="F69" s="68">
        <f t="shared" si="1"/>
        <v>2595000</v>
      </c>
      <c r="G69" s="68">
        <v>19465000</v>
      </c>
      <c r="H69" s="10"/>
      <c r="I69" s="68">
        <f t="shared" si="2"/>
        <v>1090040</v>
      </c>
      <c r="J69" s="69" t="s">
        <v>22</v>
      </c>
      <c r="K69" s="70" t="s">
        <v>46</v>
      </c>
      <c r="L69" s="71">
        <v>2460</v>
      </c>
    </row>
    <row r="70" spans="1:12" ht="14.25">
      <c r="A70" s="10" t="s">
        <v>68</v>
      </c>
      <c r="B70" s="10"/>
      <c r="C70" s="10" t="s">
        <v>25</v>
      </c>
      <c r="D70" s="49">
        <v>10</v>
      </c>
      <c r="E70" s="67">
        <v>4.2000000000000003E-2</v>
      </c>
      <c r="F70" s="68">
        <f t="shared" si="1"/>
        <v>2304000</v>
      </c>
      <c r="G70" s="68">
        <v>18500000</v>
      </c>
      <c r="H70" s="10"/>
      <c r="I70" s="68">
        <f t="shared" si="2"/>
        <v>777000</v>
      </c>
      <c r="J70" s="69" t="s">
        <v>26</v>
      </c>
      <c r="K70" s="70" t="s">
        <v>43</v>
      </c>
      <c r="L70" s="71" t="s">
        <v>37</v>
      </c>
    </row>
    <row r="71" spans="1:12" ht="14.25">
      <c r="A71" s="10" t="s">
        <v>69</v>
      </c>
      <c r="B71" s="10"/>
      <c r="C71" s="10" t="s">
        <v>25</v>
      </c>
      <c r="D71" s="49">
        <v>10</v>
      </c>
      <c r="E71" s="67">
        <v>4.2000000000000003E-2</v>
      </c>
      <c r="F71" s="68">
        <f t="shared" si="1"/>
        <v>311000</v>
      </c>
      <c r="G71" s="68">
        <v>2500000</v>
      </c>
      <c r="H71" s="10"/>
      <c r="I71" s="68">
        <f t="shared" si="2"/>
        <v>105000</v>
      </c>
      <c r="J71" s="69" t="s">
        <v>26</v>
      </c>
      <c r="K71" s="70" t="s">
        <v>43</v>
      </c>
      <c r="L71" s="71" t="s">
        <v>37</v>
      </c>
    </row>
    <row r="72" spans="1:12" ht="14.25">
      <c r="A72" s="10" t="s">
        <v>70</v>
      </c>
      <c r="B72" s="10"/>
      <c r="C72" s="10" t="s">
        <v>25</v>
      </c>
      <c r="D72" s="49">
        <v>10</v>
      </c>
      <c r="E72" s="67">
        <v>4.2000000000000003E-2</v>
      </c>
      <c r="F72" s="68">
        <f t="shared" si="1"/>
        <v>299000</v>
      </c>
      <c r="G72" s="68">
        <v>2400000</v>
      </c>
      <c r="H72" s="10"/>
      <c r="I72" s="68">
        <f t="shared" si="2"/>
        <v>100800</v>
      </c>
      <c r="J72" s="69" t="s">
        <v>26</v>
      </c>
      <c r="K72" s="70" t="s">
        <v>43</v>
      </c>
      <c r="L72" s="71" t="s">
        <v>37</v>
      </c>
    </row>
    <row r="73" spans="1:12" ht="14.25">
      <c r="A73" s="10" t="s">
        <v>71</v>
      </c>
      <c r="B73" s="10"/>
      <c r="C73" s="10" t="s">
        <v>25</v>
      </c>
      <c r="D73" s="49">
        <v>10</v>
      </c>
      <c r="E73" s="67">
        <v>4.2000000000000003E-2</v>
      </c>
      <c r="F73" s="68">
        <f t="shared" si="1"/>
        <v>243000</v>
      </c>
      <c r="G73" s="68">
        <v>1950000</v>
      </c>
      <c r="H73" s="10"/>
      <c r="I73" s="68">
        <f t="shared" si="2"/>
        <v>81900</v>
      </c>
      <c r="J73" s="69" t="s">
        <v>26</v>
      </c>
      <c r="K73" s="70" t="s">
        <v>43</v>
      </c>
      <c r="L73" s="71" t="s">
        <v>37</v>
      </c>
    </row>
    <row r="74" spans="1:12" ht="14.25">
      <c r="A74" s="10" t="s">
        <v>72</v>
      </c>
      <c r="B74" s="10"/>
      <c r="C74" s="10" t="s">
        <v>24</v>
      </c>
      <c r="D74" s="49">
        <v>10</v>
      </c>
      <c r="E74" s="67">
        <v>4.2000000000000003E-2</v>
      </c>
      <c r="F74" s="68">
        <f t="shared" si="1"/>
        <v>125000</v>
      </c>
      <c r="G74" s="68">
        <v>1000000</v>
      </c>
      <c r="H74" s="10"/>
      <c r="I74" s="68">
        <f t="shared" si="2"/>
        <v>42000</v>
      </c>
      <c r="J74" s="72">
        <v>3855</v>
      </c>
      <c r="K74" s="70" t="s">
        <v>48</v>
      </c>
      <c r="L74" s="71">
        <v>1030</v>
      </c>
    </row>
    <row r="75" spans="1:12" ht="14.25">
      <c r="A75" s="10" t="s">
        <v>73</v>
      </c>
      <c r="B75" s="10"/>
      <c r="C75" s="10" t="s">
        <v>27</v>
      </c>
      <c r="D75" s="49">
        <v>30</v>
      </c>
      <c r="E75" s="67">
        <v>5.0999999999999997E-2</v>
      </c>
      <c r="F75" s="68">
        <f t="shared" si="1"/>
        <v>4803000</v>
      </c>
      <c r="G75" s="68">
        <v>73000000</v>
      </c>
      <c r="H75" s="10"/>
      <c r="I75" s="68">
        <f t="shared" si="2"/>
        <v>3722999.9999999995</v>
      </c>
      <c r="J75" s="69">
        <v>3151</v>
      </c>
      <c r="K75" s="70" t="s">
        <v>47</v>
      </c>
      <c r="L75" s="71">
        <v>3151</v>
      </c>
    </row>
    <row r="76" spans="1:12" ht="14.25">
      <c r="A76" s="10" t="s">
        <v>74</v>
      </c>
      <c r="B76" s="10"/>
      <c r="C76" s="10" t="s">
        <v>28</v>
      </c>
      <c r="D76" s="49">
        <v>10</v>
      </c>
      <c r="E76" s="67">
        <v>4.2000000000000003E-2</v>
      </c>
      <c r="F76" s="68">
        <f t="shared" si="1"/>
        <v>62000</v>
      </c>
      <c r="G76" s="68">
        <v>500000</v>
      </c>
      <c r="H76" s="10"/>
      <c r="I76" s="68">
        <f t="shared" si="2"/>
        <v>21000</v>
      </c>
      <c r="J76" s="69" t="s">
        <v>29</v>
      </c>
      <c r="K76" s="70" t="s">
        <v>43</v>
      </c>
      <c r="L76" s="71" t="s">
        <v>37</v>
      </c>
    </row>
    <row r="77" spans="1:12" ht="14.25">
      <c r="A77" s="10" t="s">
        <v>75</v>
      </c>
      <c r="B77" s="10"/>
      <c r="C77" s="10" t="s">
        <v>30</v>
      </c>
      <c r="D77" s="49">
        <v>16</v>
      </c>
      <c r="E77" s="67">
        <v>4.3999999999999997E-2</v>
      </c>
      <c r="F77" s="68">
        <f t="shared" si="1"/>
        <v>15719000</v>
      </c>
      <c r="G77" s="68">
        <v>177872000</v>
      </c>
      <c r="H77" s="10"/>
      <c r="I77" s="68">
        <f t="shared" si="2"/>
        <v>7826368</v>
      </c>
      <c r="J77" s="69">
        <v>3901</v>
      </c>
      <c r="K77" s="33" t="s">
        <v>49</v>
      </c>
      <c r="L77" s="71">
        <v>4040</v>
      </c>
    </row>
    <row r="78" spans="1:12" ht="14.25">
      <c r="A78" s="10" t="s">
        <v>76</v>
      </c>
      <c r="B78" s="10"/>
      <c r="C78" s="10" t="s">
        <v>35</v>
      </c>
      <c r="D78" s="49">
        <v>10</v>
      </c>
      <c r="E78" s="67">
        <v>4.2000000000000003E-2</v>
      </c>
      <c r="F78" s="68">
        <f t="shared" si="1"/>
        <v>3113000</v>
      </c>
      <c r="G78" s="68">
        <v>25000000</v>
      </c>
      <c r="H78" s="10"/>
      <c r="I78" s="68">
        <f t="shared" si="2"/>
        <v>1050000</v>
      </c>
      <c r="J78" s="69">
        <v>3771</v>
      </c>
      <c r="K78" s="70" t="s">
        <v>43</v>
      </c>
      <c r="L78" s="71" t="s">
        <v>37</v>
      </c>
    </row>
    <row r="79" spans="1:12" ht="14.25">
      <c r="A79" s="10" t="s">
        <v>77</v>
      </c>
      <c r="B79" s="10"/>
      <c r="C79" s="10" t="s">
        <v>32</v>
      </c>
      <c r="D79" s="49">
        <v>20</v>
      </c>
      <c r="E79" s="67">
        <v>4.8000000000000001E-2</v>
      </c>
      <c r="F79" s="68">
        <f t="shared" si="1"/>
        <v>2919000</v>
      </c>
      <c r="G79" s="68">
        <v>37000000</v>
      </c>
      <c r="H79" s="10"/>
      <c r="I79" s="68">
        <f t="shared" si="2"/>
        <v>1776000</v>
      </c>
      <c r="J79" s="73">
        <v>3421</v>
      </c>
      <c r="K79" s="70" t="s">
        <v>43</v>
      </c>
      <c r="L79" s="71" t="s">
        <v>37</v>
      </c>
    </row>
    <row r="80" spans="1:12" ht="14.25">
      <c r="A80" s="10" t="s">
        <v>78</v>
      </c>
      <c r="B80" s="10"/>
      <c r="C80" s="10" t="s">
        <v>32</v>
      </c>
      <c r="D80" s="49">
        <v>20</v>
      </c>
      <c r="E80" s="67">
        <v>4.8000000000000001E-2</v>
      </c>
      <c r="F80" s="68">
        <f t="shared" si="1"/>
        <v>2895000</v>
      </c>
      <c r="G80" s="68">
        <v>36700000</v>
      </c>
      <c r="H80" s="10"/>
      <c r="I80" s="68">
        <f t="shared" si="2"/>
        <v>1761600</v>
      </c>
      <c r="J80" s="69">
        <v>3951</v>
      </c>
      <c r="K80" s="70" t="s">
        <v>43</v>
      </c>
      <c r="L80" s="71" t="s">
        <v>37</v>
      </c>
    </row>
    <row r="81" spans="1:12" ht="14.25">
      <c r="A81" s="10" t="s">
        <v>79</v>
      </c>
      <c r="B81" s="10"/>
      <c r="C81" s="10" t="s">
        <v>32</v>
      </c>
      <c r="D81" s="49">
        <v>20</v>
      </c>
      <c r="E81" s="67">
        <v>4.8000000000000001E-2</v>
      </c>
      <c r="F81" s="68">
        <f t="shared" si="1"/>
        <v>2840000</v>
      </c>
      <c r="G81" s="68">
        <v>36000000</v>
      </c>
      <c r="H81" s="10"/>
      <c r="I81" s="68">
        <f t="shared" si="2"/>
        <v>1728000</v>
      </c>
      <c r="J81" s="69">
        <v>3951</v>
      </c>
      <c r="K81" s="70" t="s">
        <v>54</v>
      </c>
      <c r="L81" s="71">
        <v>5511</v>
      </c>
    </row>
    <row r="82" spans="1:12" ht="14.25">
      <c r="A82" s="10" t="s">
        <v>80</v>
      </c>
      <c r="B82" s="10"/>
      <c r="C82" s="10" t="s">
        <v>32</v>
      </c>
      <c r="D82" s="49">
        <v>10</v>
      </c>
      <c r="E82" s="67">
        <v>4.2000000000000003E-2</v>
      </c>
      <c r="F82" s="68">
        <f t="shared" si="1"/>
        <v>928000</v>
      </c>
      <c r="G82" s="68">
        <v>7453000</v>
      </c>
      <c r="H82" s="10"/>
      <c r="I82" s="68">
        <f t="shared" si="2"/>
        <v>313026</v>
      </c>
      <c r="J82" s="73" t="s">
        <v>33</v>
      </c>
      <c r="K82" s="70" t="s">
        <v>43</v>
      </c>
      <c r="L82" s="71" t="s">
        <v>37</v>
      </c>
    </row>
    <row r="83" spans="1:12" ht="14.25">
      <c r="A83" s="10" t="s">
        <v>81</v>
      </c>
      <c r="B83" s="10"/>
      <c r="C83" s="10" t="s">
        <v>32</v>
      </c>
      <c r="D83" s="49">
        <v>10</v>
      </c>
      <c r="E83" s="67">
        <v>4.2000000000000003E-2</v>
      </c>
      <c r="F83" s="68">
        <f t="shared" si="1"/>
        <v>78000</v>
      </c>
      <c r="G83" s="68">
        <v>625000</v>
      </c>
      <c r="H83" s="10"/>
      <c r="I83" s="68">
        <f t="shared" si="2"/>
        <v>26250</v>
      </c>
      <c r="J83" s="74">
        <v>3951</v>
      </c>
      <c r="K83" s="70" t="s">
        <v>50</v>
      </c>
      <c r="L83" s="75">
        <v>10</v>
      </c>
    </row>
    <row r="84" spans="1:12" ht="14.25">
      <c r="A84" s="10" t="s">
        <v>82</v>
      </c>
      <c r="B84" s="10"/>
      <c r="C84" s="10" t="s">
        <v>32</v>
      </c>
      <c r="D84" s="49">
        <v>10</v>
      </c>
      <c r="E84" s="67">
        <v>4.2000000000000003E-2</v>
      </c>
      <c r="F84" s="68">
        <f t="shared" si="1"/>
        <v>560000</v>
      </c>
      <c r="G84" s="68">
        <v>4500000</v>
      </c>
      <c r="H84" s="10"/>
      <c r="I84" s="68">
        <f t="shared" si="2"/>
        <v>189000</v>
      </c>
      <c r="J84" s="69">
        <v>3951</v>
      </c>
      <c r="K84" s="70" t="s">
        <v>52</v>
      </c>
      <c r="L84" s="75">
        <v>5560</v>
      </c>
    </row>
    <row r="85" spans="1:12" ht="14.25">
      <c r="A85" s="10" t="s">
        <v>83</v>
      </c>
      <c r="B85" s="10"/>
      <c r="C85" s="10" t="s">
        <v>32</v>
      </c>
      <c r="D85" s="49">
        <v>20</v>
      </c>
      <c r="E85" s="67">
        <v>4.8000000000000001E-2</v>
      </c>
      <c r="F85" s="68">
        <f t="shared" si="1"/>
        <v>1578000</v>
      </c>
      <c r="G85" s="68">
        <v>20000000</v>
      </c>
      <c r="H85" s="10"/>
      <c r="I85" s="68">
        <f t="shared" si="2"/>
        <v>960000</v>
      </c>
      <c r="J85" s="69">
        <v>3951</v>
      </c>
      <c r="K85" s="70" t="s">
        <v>43</v>
      </c>
      <c r="L85" s="71" t="s">
        <v>37</v>
      </c>
    </row>
    <row r="86" spans="1:12" ht="14.25">
      <c r="A86" s="10" t="s">
        <v>84</v>
      </c>
      <c r="B86" s="10"/>
      <c r="C86" s="10" t="s">
        <v>34</v>
      </c>
      <c r="D86" s="49">
        <v>5</v>
      </c>
      <c r="E86" s="67">
        <v>0.04</v>
      </c>
      <c r="F86" s="68">
        <f t="shared" si="1"/>
        <v>440000</v>
      </c>
      <c r="G86" s="68">
        <v>1960000</v>
      </c>
      <c r="H86" s="10"/>
      <c r="I86" s="68">
        <f t="shared" si="2"/>
        <v>78400</v>
      </c>
      <c r="J86" s="74">
        <v>3781</v>
      </c>
      <c r="K86" s="70" t="s">
        <v>43</v>
      </c>
      <c r="L86" s="71" t="s">
        <v>37</v>
      </c>
    </row>
    <row r="87" spans="1:12" ht="14.25">
      <c r="A87" s="10" t="s">
        <v>85</v>
      </c>
      <c r="B87" s="10"/>
      <c r="C87" s="10" t="s">
        <v>34</v>
      </c>
      <c r="D87" s="49">
        <v>5</v>
      </c>
      <c r="E87" s="67">
        <v>0.04</v>
      </c>
      <c r="F87" s="68">
        <f t="shared" si="1"/>
        <v>819000</v>
      </c>
      <c r="G87" s="68">
        <v>3648000</v>
      </c>
      <c r="H87" s="10"/>
      <c r="I87" s="68">
        <f t="shared" si="2"/>
        <v>145920</v>
      </c>
      <c r="J87" s="74">
        <v>3781</v>
      </c>
      <c r="K87" s="70" t="s">
        <v>43</v>
      </c>
      <c r="L87" s="71" t="s">
        <v>37</v>
      </c>
    </row>
    <row r="88" spans="1:12" ht="14.25">
      <c r="A88" s="10" t="s">
        <v>86</v>
      </c>
      <c r="B88" s="10"/>
      <c r="C88" s="10" t="s">
        <v>36</v>
      </c>
      <c r="D88" s="49">
        <v>10</v>
      </c>
      <c r="E88" s="67">
        <v>4.2000000000000003E-2</v>
      </c>
      <c r="F88" s="68">
        <f t="shared" si="1"/>
        <v>623000</v>
      </c>
      <c r="G88" s="68">
        <v>5000000</v>
      </c>
      <c r="H88" s="10"/>
      <c r="I88" s="68">
        <f t="shared" si="2"/>
        <v>210000</v>
      </c>
      <c r="J88" s="74" t="s">
        <v>37</v>
      </c>
      <c r="K88" s="70" t="s">
        <v>43</v>
      </c>
      <c r="L88" s="71" t="s">
        <v>37</v>
      </c>
    </row>
    <row r="89" spans="1:12" ht="14.25">
      <c r="A89" s="10" t="s">
        <v>87</v>
      </c>
      <c r="B89" s="10"/>
      <c r="C89" s="10" t="s">
        <v>31</v>
      </c>
      <c r="D89" s="49">
        <v>10</v>
      </c>
      <c r="E89" s="67">
        <v>4.2000000000000003E-2</v>
      </c>
      <c r="F89" s="68">
        <f t="shared" si="1"/>
        <v>747000</v>
      </c>
      <c r="G89" s="68">
        <v>6000000</v>
      </c>
      <c r="H89" s="10"/>
      <c r="I89" s="68">
        <f t="shared" si="2"/>
        <v>252000.00000000003</v>
      </c>
      <c r="J89" s="69">
        <v>3280</v>
      </c>
      <c r="K89" s="70" t="s">
        <v>43</v>
      </c>
      <c r="L89" s="71" t="s">
        <v>37</v>
      </c>
    </row>
    <row r="90" spans="1:12" ht="14.25">
      <c r="A90" s="10" t="s">
        <v>88</v>
      </c>
      <c r="B90" s="10"/>
      <c r="C90" s="10" t="s">
        <v>38</v>
      </c>
      <c r="D90" s="49">
        <v>10</v>
      </c>
      <c r="E90" s="67">
        <v>4.2000000000000003E-2</v>
      </c>
      <c r="F90" s="68">
        <f t="shared" si="1"/>
        <v>1108000</v>
      </c>
      <c r="G90" s="68">
        <v>8900000</v>
      </c>
      <c r="H90" s="10"/>
      <c r="I90" s="68">
        <f t="shared" si="2"/>
        <v>373800</v>
      </c>
      <c r="J90" s="74" t="s">
        <v>37</v>
      </c>
      <c r="K90" s="70" t="s">
        <v>43</v>
      </c>
      <c r="L90" s="71" t="s">
        <v>37</v>
      </c>
    </row>
    <row r="91" spans="1:12" ht="15.75">
      <c r="A91" s="10" t="s">
        <v>89</v>
      </c>
      <c r="C91" s="20" t="s">
        <v>34</v>
      </c>
      <c r="D91" s="49">
        <v>5</v>
      </c>
      <c r="E91" s="67">
        <v>0.04</v>
      </c>
      <c r="F91" s="68">
        <f t="shared" ref="F91" si="3">-ROUND(PMT(E91,D91,G91,0,0),-3)</f>
        <v>449000</v>
      </c>
      <c r="G91" s="68">
        <v>2000000</v>
      </c>
      <c r="H91" s="10"/>
      <c r="I91" s="68">
        <f t="shared" ref="I91" si="4">-IPMT(E91,1,D91,G91)</f>
        <v>80000</v>
      </c>
      <c r="J91" s="74">
        <v>3771</v>
      </c>
      <c r="K91" s="70" t="s">
        <v>43</v>
      </c>
      <c r="L91" s="71" t="s">
        <v>37</v>
      </c>
    </row>
    <row r="92" spans="1:12" ht="15.75">
      <c r="C92" s="20"/>
      <c r="D92" s="76"/>
      <c r="E92" s="77"/>
      <c r="F92" s="78"/>
      <c r="G92" s="78"/>
      <c r="H92" s="78"/>
      <c r="I92" s="78"/>
      <c r="J92" s="78"/>
      <c r="K92" s="78"/>
    </row>
    <row r="93" spans="1:12" ht="14.25">
      <c r="B93" s="10"/>
      <c r="C93" s="10"/>
      <c r="D93" s="10"/>
      <c r="E93" s="63"/>
      <c r="F93" s="79"/>
      <c r="G93" s="79"/>
    </row>
    <row r="94" spans="1:12" ht="14.25">
      <c r="A94" s="80"/>
      <c r="B94" s="80"/>
      <c r="C94" s="80"/>
      <c r="D94" s="80"/>
      <c r="E94" s="81"/>
      <c r="F94" s="81"/>
      <c r="G94" s="81"/>
    </row>
    <row r="95" spans="1:12" ht="14.25">
      <c r="A95" s="82" t="s">
        <v>90</v>
      </c>
      <c r="B95" s="82"/>
      <c r="C95" s="82"/>
      <c r="D95" s="82"/>
      <c r="E95" s="82"/>
      <c r="F95" s="82"/>
      <c r="G95" s="82"/>
    </row>
    <row r="96" spans="1:12" ht="14.25">
      <c r="A96" s="83"/>
      <c r="B96" s="83"/>
      <c r="C96" s="83"/>
      <c r="D96" s="83"/>
      <c r="E96" s="83"/>
      <c r="F96" s="83"/>
      <c r="G96" s="83"/>
    </row>
    <row r="97" spans="1:7" ht="14.25">
      <c r="A97" s="84"/>
      <c r="B97" s="84"/>
      <c r="C97" s="84"/>
      <c r="D97" s="84"/>
      <c r="E97" s="84"/>
      <c r="F97" s="84"/>
      <c r="G97" s="84"/>
    </row>
    <row r="98" spans="1:7" ht="14.25">
      <c r="A98" s="85"/>
      <c r="B98" s="85"/>
      <c r="C98" s="85"/>
      <c r="D98" s="85"/>
      <c r="E98" s="85"/>
      <c r="F98" s="85"/>
      <c r="G98" s="85"/>
    </row>
    <row r="99" spans="1:7" ht="14.25">
      <c r="A99" s="84"/>
      <c r="B99" s="84"/>
      <c r="C99" s="84"/>
      <c r="D99" s="84"/>
      <c r="E99" s="84"/>
      <c r="F99" s="84"/>
      <c r="G99" s="84"/>
    </row>
    <row r="100" spans="1:7" ht="14.25">
      <c r="A100" s="10"/>
      <c r="B100" s="10"/>
      <c r="C100" s="10"/>
      <c r="D100" s="10"/>
      <c r="E100" s="10"/>
      <c r="F100" s="10"/>
      <c r="G100" s="10"/>
    </row>
    <row r="101" spans="1:7" ht="14.25">
      <c r="A101" s="10"/>
      <c r="B101" s="10"/>
      <c r="C101" s="10"/>
      <c r="D101" s="10"/>
      <c r="E101" s="10"/>
      <c r="F101" s="10"/>
      <c r="G101" s="10"/>
    </row>
    <row r="102" spans="1:7" ht="14.25">
      <c r="A102" s="10"/>
      <c r="B102" s="10"/>
      <c r="C102" s="10"/>
      <c r="D102" s="10"/>
      <c r="E102" s="10"/>
      <c r="F102" s="10"/>
      <c r="G102" s="10"/>
    </row>
    <row r="103" spans="1:7" ht="14.25">
      <c r="A103" s="10"/>
      <c r="B103" s="10"/>
      <c r="C103" s="10"/>
      <c r="D103" s="10"/>
      <c r="E103" s="10"/>
      <c r="F103" s="10"/>
      <c r="G103" s="10"/>
    </row>
    <row r="104" spans="1:7" ht="14.25">
      <c r="A104" s="10"/>
      <c r="B104" s="10"/>
      <c r="C104" s="10"/>
      <c r="D104" s="10"/>
      <c r="E104" s="10"/>
      <c r="F104" s="10"/>
      <c r="G104" s="10"/>
    </row>
    <row r="105" spans="1:7" ht="14.25">
      <c r="A105" s="10"/>
      <c r="B105" s="10"/>
      <c r="C105" s="10"/>
      <c r="D105" s="10"/>
      <c r="E105" s="10"/>
      <c r="F105" s="10"/>
      <c r="G105" s="10"/>
    </row>
    <row r="106" spans="1:7" ht="14.25">
      <c r="A106" s="10"/>
      <c r="B106" s="10"/>
      <c r="C106" s="10"/>
      <c r="D106" s="10"/>
      <c r="E106" s="10"/>
      <c r="F106" s="10"/>
      <c r="G106" s="10"/>
    </row>
    <row r="107" spans="1:7" ht="14.25">
      <c r="A107" s="10"/>
      <c r="B107" s="10"/>
      <c r="C107" s="10"/>
      <c r="D107" s="10"/>
      <c r="E107" s="10"/>
      <c r="F107" s="10"/>
      <c r="G107" s="10"/>
    </row>
    <row r="108" spans="1:7" ht="14.25">
      <c r="A108" s="10"/>
      <c r="B108" s="10"/>
      <c r="C108" s="10"/>
      <c r="D108" s="10"/>
      <c r="E108" s="10"/>
      <c r="F108" s="10"/>
      <c r="G108" s="10"/>
    </row>
    <row r="109" spans="1:7" ht="14.25">
      <c r="A109" s="10"/>
      <c r="B109" s="10"/>
      <c r="C109" s="10"/>
      <c r="D109" s="10"/>
      <c r="E109" s="10"/>
      <c r="F109" s="10"/>
      <c r="G109" s="10"/>
    </row>
    <row r="110" spans="1:7" ht="14.25">
      <c r="A110" s="10"/>
      <c r="B110" s="10"/>
      <c r="C110" s="10"/>
      <c r="D110" s="10"/>
      <c r="E110" s="10"/>
      <c r="F110" s="10"/>
      <c r="G110" s="10"/>
    </row>
    <row r="111" spans="1:7" ht="14.25">
      <c r="A111" s="10"/>
      <c r="B111" s="10"/>
      <c r="C111" s="10"/>
      <c r="D111" s="10"/>
      <c r="E111" s="10"/>
      <c r="F111" s="10"/>
      <c r="G111" s="10"/>
    </row>
    <row r="112" spans="1:7" ht="14.25">
      <c r="A112" s="10"/>
      <c r="B112" s="10"/>
      <c r="C112" s="10"/>
      <c r="D112" s="10"/>
      <c r="E112" s="10"/>
      <c r="F112" s="10"/>
      <c r="G112" s="10"/>
    </row>
    <row r="113" spans="1:7" ht="14.25">
      <c r="A113" s="10"/>
      <c r="B113" s="10"/>
      <c r="C113" s="10"/>
      <c r="D113" s="10"/>
      <c r="E113" s="10"/>
      <c r="F113" s="10"/>
      <c r="G113" s="10"/>
    </row>
    <row r="114" spans="1:7" ht="14.25">
      <c r="A114" s="10"/>
      <c r="B114" s="10"/>
      <c r="C114" s="10"/>
      <c r="D114" s="10"/>
      <c r="E114" s="10"/>
      <c r="F114" s="10"/>
      <c r="G114" s="10"/>
    </row>
    <row r="115" spans="1:7" ht="14.25">
      <c r="A115" s="10"/>
      <c r="B115" s="10"/>
      <c r="C115" s="10"/>
      <c r="D115" s="10"/>
      <c r="E115" s="10"/>
      <c r="F115" s="10"/>
      <c r="G115" s="10"/>
    </row>
    <row r="116" spans="1:7" ht="14.25">
      <c r="A116" s="10"/>
      <c r="B116" s="10"/>
      <c r="C116" s="10"/>
      <c r="D116" s="10"/>
      <c r="E116" s="10"/>
      <c r="F116" s="10"/>
      <c r="G116" s="10"/>
    </row>
    <row r="117" spans="1:7" ht="14.25">
      <c r="A117" s="10"/>
      <c r="B117" s="10"/>
      <c r="C117" s="10"/>
      <c r="D117" s="10"/>
      <c r="E117" s="10"/>
      <c r="F117" s="10"/>
      <c r="G117" s="10"/>
    </row>
    <row r="118" spans="1:7" ht="14.25">
      <c r="A118" s="10"/>
      <c r="B118" s="10"/>
      <c r="C118" s="10"/>
      <c r="D118" s="10"/>
      <c r="E118" s="10"/>
      <c r="F118" s="10"/>
      <c r="G118" s="10"/>
    </row>
    <row r="119" spans="1:7" ht="14.25">
      <c r="A119" s="10"/>
      <c r="B119" s="10"/>
      <c r="C119" s="10"/>
      <c r="D119" s="10"/>
      <c r="E119" s="10"/>
      <c r="F119" s="10"/>
      <c r="G119" s="10"/>
    </row>
    <row r="120" spans="1:7" ht="14.25">
      <c r="A120" s="10"/>
      <c r="B120" s="10"/>
      <c r="C120" s="10"/>
      <c r="D120" s="10"/>
      <c r="E120" s="10"/>
      <c r="F120" s="10"/>
      <c r="G120" s="10"/>
    </row>
    <row r="121" spans="1:7" ht="14.25">
      <c r="A121" s="10"/>
      <c r="B121" s="10"/>
      <c r="C121" s="10"/>
      <c r="D121" s="10"/>
      <c r="E121" s="10"/>
      <c r="F121" s="10"/>
      <c r="G121" s="10"/>
    </row>
    <row r="122" spans="1:7" ht="14.25">
      <c r="A122" s="10"/>
      <c r="B122" s="10"/>
      <c r="C122" s="10"/>
      <c r="D122" s="10"/>
      <c r="E122" s="10"/>
      <c r="F122" s="10"/>
      <c r="G122" s="10"/>
    </row>
    <row r="123" spans="1:7" ht="14.25">
      <c r="A123" s="10"/>
      <c r="B123" s="10"/>
      <c r="C123" s="10"/>
      <c r="D123" s="10"/>
      <c r="E123" s="10"/>
      <c r="F123" s="10"/>
      <c r="G123" s="10"/>
    </row>
    <row r="124" spans="1:7" ht="14.25">
      <c r="A124" s="10"/>
      <c r="B124" s="10"/>
      <c r="C124" s="10"/>
      <c r="D124" s="10"/>
      <c r="E124" s="10"/>
      <c r="F124" s="10"/>
      <c r="G124" s="10"/>
    </row>
  </sheetData>
  <sortState xmlns:xlrd2="http://schemas.microsoft.com/office/spreadsheetml/2017/richdata2" ref="A22:G35">
    <sortCondition ref="A22:A35"/>
  </sortState>
  <mergeCells count="9">
    <mergeCell ref="A98:G98"/>
    <mergeCell ref="A99:G99"/>
    <mergeCell ref="B5:G8"/>
    <mergeCell ref="A18:G18"/>
    <mergeCell ref="A60:G65"/>
    <mergeCell ref="A95:G95"/>
    <mergeCell ref="A96:G96"/>
    <mergeCell ref="A97:G97"/>
    <mergeCell ref="B9:G9"/>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4.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D0AA007B-6873-4664-86A2-D9A76448300F}"/>
</file>

<file path=customXml/itemProps2.xml><?xml version="1.0" encoding="utf-8"?>
<ds:datastoreItem xmlns:ds="http://schemas.openxmlformats.org/officeDocument/2006/customXml" ds:itemID="{E13B7930-BC16-4843-9ECD-21EEF9AB19CE}"/>
</file>

<file path=customXml/itemProps3.xml><?xml version="1.0" encoding="utf-8"?>
<ds:datastoreItem xmlns:ds="http://schemas.openxmlformats.org/officeDocument/2006/customXml" ds:itemID="{E7F4337A-AC6C-4CA6-B14F-443F9D06B5E8}"/>
</file>

<file path=customXml/itemProps4.xml><?xml version="1.0" encoding="utf-8"?>
<ds:datastoreItem xmlns:ds="http://schemas.openxmlformats.org/officeDocument/2006/customXml" ds:itemID="{63CBF09A-071F-4B4A-BBE3-029754F492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McGowan, Christopher</dc:creator>
  <cp:keywords/>
  <dc:description/>
  <cp:lastModifiedBy>Davis, Kate</cp:lastModifiedBy>
  <cp:revision/>
  <dcterms:created xsi:type="dcterms:W3CDTF">2021-02-13T00:37:51Z</dcterms:created>
  <dcterms:modified xsi:type="dcterms:W3CDTF">2024-09-11T00:09:20Z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MediaServiceImageTags">
    <vt:lpwstr/>
  </property>
</Properties>
</file>