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56" yWindow="290" windowWidth="13020" windowHeight="1046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Rent Calc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<sst xmlns="http://schemas.openxmlformats.org/spreadsheetml/2006/main" count="696" uniqueCount="181">
  <si>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</si>
  <si>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</si>
  <si>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</si>
  <si>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</si>
  <si>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</si>
  <si>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</si>
  <si>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</si>
  <si>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</si>
  <si>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</si>
  <si>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</si>
  <si>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</si>
  <si>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</si>
  <si>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</si>
  <si>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</si>
  <si>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</si>
  <si>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</si>
  <si>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</si>
  <si>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</si>
  <si>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</si>
  <si>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</si>
  <si>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</si>
  <si>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</si>
  <si>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</si>
  <si>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</si>
  <si>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</si>
  <si>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</si>
  <si>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</si>
  <si>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</si>
  <si>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</si>
  <si>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</si>
  <si>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</si>
  <si>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</si>
  <si>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</si>
  <si>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</si>
  <si>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</si>
  <si>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</si>
  <si>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</si>
  <si>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</si>
  <si>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</si>
  <si>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</si>
  <si>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</si>
  <si>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</si>
  <si>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</si>
  <si>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</si>
  <si>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</si>
  <si>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</si>
  <si>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</si>
  <si>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</si>
  <si>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</si>
  <si>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</si>
  <si>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</si>
  <si>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</si>
  <si>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</si>
  <si>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</si>
  <si>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</si>
  <si>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</si>
  <si>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</si>
  <si>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</si>
  <si>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</si>
  <si>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</si>
  <si>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</si>
  <si>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</si>
  <si>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</si>
  <si>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</si>
  <si>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</si>
  <si>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</si>
  <si>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</si>
  <si>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</si>
  <si>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</si>
  <si>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</si>
  <si>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</si>
  <si>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</si>
  <si>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</si>
  <si>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</si>
  <si>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</si>
  <si>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</si>
  <si>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</si>
  <si>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</si>
  <si>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</si>
  <si>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</si>
  <si>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</si>
  <si>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</si>
  <si>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</si>
  <si>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</si>
  <si>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</si>
  <si>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</si>
  <si>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</si>
  <si>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</si>
  <si>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</si>
  <si>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</si>
  <si>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</si>
  <si>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</si>
  <si>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</si>
  <si>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</si>
  <si>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</si>
  <si>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</si>
  <si>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</si>
  <si>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</si>
  <si>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</si>
  <si>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</si>
  <si>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</si>
  <si>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</si>
  <si>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</si>
  <si>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</si>
  <si>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</si>
  <si>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</si>
  <si>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</si>
  <si>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</si>
  <si>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</si>
  <si>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</si>
  <si>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</si>
  <si>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</si>
  <si>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</si>
  <si>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</si>
  <si>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</si>
  <si>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</si>
  <si>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</si>
  <si>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</si>
  <si>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</si>
  <si>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</si>
  <si>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</si>
  <si>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</si>
  <si>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</si>
  <si>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</si>
  <si>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</si>
  <si>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</si>
  <si>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</si>
  <si>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</si>
  <si>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</si>
  <si>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</si>
  <si>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</si>
  <si>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</si>
  <si>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</si>
  <si>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</si>
  <si>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</si>
  <si>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</si>
  <si>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</si>
  <si>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</si>
  <si>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</si>
  <si>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</si>
  <si>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</si>
  <si>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</si>
  <si>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</si>
  <si>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</si>
  <si>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</si>
  <si>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</si>
  <si>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</si>
  <si>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</si>
  <si>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</si>
  <si>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</si>
  <si>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</si>
  <si>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</si>
  <si>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</si>
  <si>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</si>
  <si>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</si>
  <si>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Westin Building Telecommunications Facility</t>
  </si>
  <si>
    <t>Lease of space at the Westin Building for Telecommunications Facility</t>
  </si>
  <si>
    <t>KCIT</t>
  </si>
  <si>
    <t>New Lease</t>
  </si>
  <si>
    <t>Stand Alone Ordinance</t>
  </si>
  <si>
    <t>Carolyn Mock/Julie Porter</t>
  </si>
  <si>
    <t>4/14/16</t>
  </si>
  <si>
    <t>10 years</t>
  </si>
  <si>
    <t>Westin Building Telecommunications Lease</t>
  </si>
  <si>
    <t>Effective Date</t>
  </si>
  <si>
    <t>Term</t>
  </si>
  <si>
    <t>10 Years</t>
  </si>
  <si>
    <t>Monthly Rent</t>
  </si>
  <si>
    <t>Annual</t>
  </si>
  <si>
    <t>CPI Increase each January 1st</t>
  </si>
  <si>
    <t>(assume 3% for calculations)</t>
  </si>
  <si>
    <t>An NPV analysis was not performed because only one site was considered.</t>
  </si>
  <si>
    <t>Annual Rent</t>
  </si>
  <si>
    <t>-  Annual rent adjustment each January 1st, assumed 3% for calculations</t>
  </si>
  <si>
    <t>KCIT Enterprise CIP Fund</t>
  </si>
  <si>
    <t>1124576</t>
  </si>
  <si>
    <t>KCIT Services Fund  5531</t>
  </si>
  <si>
    <t>1045828</t>
  </si>
  <si>
    <r>
      <t xml:space="preserve">- Equipment Costs associated with the Capital Project are budgeted in project number 1124576 </t>
    </r>
    <r>
      <rPr>
        <vertAlign val="superscript"/>
        <sz val="11"/>
        <rFont val="Arial"/>
        <family val="2"/>
      </rPr>
      <t>6</t>
    </r>
  </si>
  <si>
    <r>
      <t>One time set-up, installation and build-out</t>
    </r>
    <r>
      <rPr>
        <vertAlign val="superscript"/>
        <sz val="11"/>
        <rFont val="Arial"/>
        <family val="2"/>
      </rPr>
      <t xml:space="preserve"> </t>
    </r>
  </si>
  <si>
    <t xml:space="preserve">Tenant and Other Improvements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</si>
</sst>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8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vertAlign val="superscript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/>
    <xf numFmtId="1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6" applyFont="1"/>
    <xf numFmtId="166" fontId="0" fillId="0" borderId="0" xfId="16" applyNumberFormat="1" applyFont="1"/>
    <xf numFmtId="9" fontId="0" fillId="0" borderId="0" xfId="0" applyNumberFormat="1" applyFont="1"/>
    <xf numFmtId="0" fontId="0" fillId="0" borderId="0" xfId="0" applyFont="1" applyAlignment="1">
      <alignment horizontal="righ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66">
      <selection activeCell="E87" sqref="E8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5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156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7" t="s">
        <v>76</v>
      </c>
      <c r="E11" s="377"/>
      <c r="F11" s="378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9" t="s">
        <v>75</v>
      </c>
      <c r="E12" s="379"/>
      <c r="F12" s="380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9" t="s">
        <v>74</v>
      </c>
      <c r="E13" s="379"/>
      <c r="F13" s="380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1" t="s">
        <v>73</v>
      </c>
      <c r="E14" s="379"/>
      <c r="F14" s="380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9" t="s">
        <v>72</v>
      </c>
      <c r="E15" s="379"/>
      <c r="F15" s="380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9" t="s">
        <v>103</v>
      </c>
      <c r="E16" s="379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9" t="s">
        <v>69</v>
      </c>
      <c r="E17" s="379"/>
      <c r="F17" s="380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7" t="s">
        <v>70</v>
      </c>
      <c r="E18" s="377"/>
      <c r="F18" s="378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7" t="s">
        <v>137</v>
      </c>
      <c r="E19" s="377"/>
      <c r="F19" s="37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9" t="s">
        <v>34</v>
      </c>
      <c r="H20" s="369"/>
      <c r="I20" s="36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174</v>
      </c>
      <c r="H21" s="144"/>
      <c r="I21" s="145"/>
      <c r="J21" s="146"/>
      <c r="K21" s="146" t="s">
        <v>157</v>
      </c>
      <c r="L21" s="146">
        <v>3781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176</v>
      </c>
      <c r="H22" s="144"/>
      <c r="I22" s="145"/>
      <c r="J22" s="146"/>
      <c r="K22" s="146" t="s">
        <v>157</v>
      </c>
      <c r="L22" s="146">
        <v>5531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175</v>
      </c>
      <c r="H29" s="186" t="s">
        <v>177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95" t="s">
        <v>142</v>
      </c>
      <c r="E39" s="395"/>
      <c r="F39" s="39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5" t="s">
        <v>77</v>
      </c>
      <c r="E40" s="385"/>
      <c r="F40" s="386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5" t="s">
        <v>78</v>
      </c>
      <c r="E41" s="385"/>
      <c r="F41" s="386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9" t="s">
        <v>171</v>
      </c>
      <c r="E43" s="390"/>
      <c r="F43" s="390"/>
      <c r="G43" s="390"/>
      <c r="H43" s="390"/>
      <c r="I43" s="391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2" t="s">
        <v>99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/>
      <c r="D58" s="158" t="s">
        <v>50</v>
      </c>
      <c r="E58" s="387"/>
      <c r="F58" s="388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3" t="s">
        <v>84</v>
      </c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6"/>
      <c r="D69" s="366"/>
      <c r="E69" s="366"/>
      <c r="F69" s="36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5" t="s">
        <v>85</v>
      </c>
      <c r="F71" s="385"/>
      <c r="G71" s="385"/>
      <c r="H71" s="385"/>
      <c r="I71" s="385"/>
      <c r="J71" s="385"/>
      <c r="K71" s="385"/>
      <c r="L71" s="385"/>
      <c r="M71" s="385"/>
      <c r="N71" s="180"/>
      <c r="O71" s="211"/>
    </row>
    <row r="72" spans="2:15" ht="13.5" customHeight="1">
      <c r="B72" s="210"/>
      <c r="C72" s="268" t="s">
        <v>25</v>
      </c>
      <c r="D72" s="269"/>
      <c r="E72" s="370" t="s">
        <v>86</v>
      </c>
      <c r="F72" s="370"/>
      <c r="G72" s="370"/>
      <c r="H72" s="370"/>
      <c r="I72" s="370"/>
      <c r="J72" s="370"/>
      <c r="K72" s="370"/>
      <c r="L72" s="370"/>
      <c r="M72" s="370"/>
      <c r="N72" s="181"/>
      <c r="O72" s="211"/>
    </row>
    <row r="73" spans="2:15" ht="14.5">
      <c r="B73" s="210"/>
      <c r="C73" s="268" t="s">
        <v>53</v>
      </c>
      <c r="D73" s="269"/>
      <c r="E73" s="370" t="s">
        <v>87</v>
      </c>
      <c r="F73" s="350"/>
      <c r="G73" s="350"/>
      <c r="H73" s="350"/>
      <c r="I73" s="350"/>
      <c r="J73" s="350"/>
      <c r="K73" s="350"/>
      <c r="L73" s="350"/>
      <c r="M73" s="350"/>
      <c r="N73" s="179"/>
      <c r="O73" s="211"/>
    </row>
    <row r="74" spans="2:15" ht="14.5">
      <c r="B74" s="210"/>
      <c r="C74" s="383" t="s">
        <v>55</v>
      </c>
      <c r="D74" s="383"/>
      <c r="E74" s="370" t="s">
        <v>88</v>
      </c>
      <c r="F74" s="350"/>
      <c r="G74" s="350"/>
      <c r="H74" s="350"/>
      <c r="I74" s="350"/>
      <c r="J74" s="350"/>
      <c r="K74" s="350"/>
      <c r="L74" s="350"/>
      <c r="M74" s="350"/>
      <c r="N74" s="179"/>
      <c r="O74" s="211"/>
    </row>
    <row r="75" spans="2:15" ht="14.25" customHeight="1">
      <c r="B75" s="210"/>
      <c r="C75" s="382" t="s">
        <v>56</v>
      </c>
      <c r="D75" s="382"/>
      <c r="E75" s="370" t="s">
        <v>89</v>
      </c>
      <c r="F75" s="370"/>
      <c r="G75" s="370"/>
      <c r="H75" s="370"/>
      <c r="I75" s="370"/>
      <c r="J75" s="370"/>
      <c r="K75" s="370"/>
      <c r="L75" s="370"/>
      <c r="M75" s="370"/>
      <c r="N75" s="181"/>
      <c r="O75" s="211"/>
    </row>
    <row r="76" spans="2:15" ht="14.5">
      <c r="B76" s="210"/>
      <c r="C76" s="383" t="s">
        <v>57</v>
      </c>
      <c r="D76" s="383"/>
      <c r="E76" s="370"/>
      <c r="F76" s="350"/>
      <c r="G76" s="350"/>
      <c r="H76" s="350"/>
      <c r="I76" s="350"/>
      <c r="J76" s="350"/>
      <c r="K76" s="350"/>
      <c r="L76" s="350"/>
      <c r="M76" s="350"/>
      <c r="N76" s="179"/>
      <c r="O76" s="211"/>
    </row>
    <row r="77" spans="2:15" ht="15" customHeight="1">
      <c r="B77" s="210"/>
      <c r="C77" s="384" t="s">
        <v>26</v>
      </c>
      <c r="D77" s="384"/>
      <c r="E77" s="370" t="s">
        <v>90</v>
      </c>
      <c r="F77" s="350"/>
      <c r="G77" s="350"/>
      <c r="H77" s="350"/>
      <c r="I77" s="350"/>
      <c r="J77" s="350"/>
      <c r="K77" s="350"/>
      <c r="L77" s="350"/>
      <c r="M77" s="350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174</v>
      </c>
      <c r="F80" s="121"/>
      <c r="G80" s="243" t="s">
        <v>11</v>
      </c>
      <c r="H80" s="119"/>
      <c r="I80" s="159" t="s">
        <v>175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56" t="s">
        <v>40</v>
      </c>
      <c r="D81" s="356"/>
      <c r="E81" s="357" t="s">
        <v>22</v>
      </c>
      <c r="F81" s="35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 t="s">
        <v>172</v>
      </c>
      <c r="F84" s="154"/>
      <c r="G84" s="155"/>
      <c r="H84" s="151">
        <f>+'Rent Calc'!B11</f>
        <v>85190</v>
      </c>
      <c r="I84" s="151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7" t="s">
        <v>55</v>
      </c>
      <c r="D85" s="36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1" t="s">
        <v>180</v>
      </c>
      <c r="D86" s="372"/>
      <c r="E86" s="153" t="s">
        <v>179</v>
      </c>
      <c r="F86" s="154"/>
      <c r="G86" s="155"/>
      <c r="H86" s="151">
        <v>95339</v>
      </c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7" t="s">
        <v>57</v>
      </c>
      <c r="D87" s="36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73" t="s">
        <v>26</v>
      </c>
      <c r="D88" s="37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 t="s">
        <v>176</v>
      </c>
      <c r="F91" s="121"/>
      <c r="G91" s="243" t="s">
        <v>11</v>
      </c>
      <c r="H91" s="119"/>
      <c r="I91" s="160" t="s">
        <v>177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56" t="s">
        <v>40</v>
      </c>
      <c r="D92" s="356"/>
      <c r="E92" s="357" t="s">
        <v>22</v>
      </c>
      <c r="F92" s="35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 t="s">
        <v>172</v>
      </c>
      <c r="F95" s="154"/>
      <c r="G95" s="155"/>
      <c r="H95" s="151"/>
      <c r="I95" s="152">
        <f>'Rent Calc'!C11</f>
        <v>150421.2</v>
      </c>
      <c r="J95" s="151">
        <f>'Rent Calc'!D11</f>
        <v>154933.836</v>
      </c>
      <c r="K95" s="151">
        <f>'Rent Calc'!E11</f>
        <v>159581.85108</v>
      </c>
      <c r="L95" s="151">
        <f>'Rent Calc'!F11</f>
        <v>164369.30661240002</v>
      </c>
      <c r="M95" s="151">
        <f>SUM('Rent Calc'!C11:F11)</f>
        <v>629306.1936924</v>
      </c>
      <c r="N95" s="193"/>
      <c r="O95" s="211"/>
    </row>
    <row r="96" spans="2:15" ht="14.5" thickBot="1">
      <c r="B96" s="210"/>
      <c r="C96" s="367" t="s">
        <v>55</v>
      </c>
      <c r="D96" s="36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71" t="s">
        <v>56</v>
      </c>
      <c r="D97" s="37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67" t="s">
        <v>57</v>
      </c>
      <c r="D98" s="36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73" t="s">
        <v>26</v>
      </c>
      <c r="D99" s="37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56" t="s">
        <v>40</v>
      </c>
      <c r="D103" s="356"/>
      <c r="E103" s="357" t="s">
        <v>22</v>
      </c>
      <c r="F103" s="35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67" t="s">
        <v>55</v>
      </c>
      <c r="D107" s="36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71" t="s">
        <v>56</v>
      </c>
      <c r="D108" s="37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67" t="s">
        <v>57</v>
      </c>
      <c r="D109" s="36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73" t="s">
        <v>26</v>
      </c>
      <c r="D110" s="37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56" t="s">
        <v>40</v>
      </c>
      <c r="D114" s="356"/>
      <c r="E114" s="357" t="s">
        <v>22</v>
      </c>
      <c r="F114" s="35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58" t="s">
        <v>55</v>
      </c>
      <c r="D118" s="35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60" t="s">
        <v>56</v>
      </c>
      <c r="D119" s="36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58" t="s">
        <v>57</v>
      </c>
      <c r="D120" s="35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62" t="s">
        <v>26</v>
      </c>
      <c r="D121" s="36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56" t="s">
        <v>40</v>
      </c>
      <c r="D125" s="356"/>
      <c r="E125" s="357" t="s">
        <v>22</v>
      </c>
      <c r="F125" s="35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58" t="s">
        <v>55</v>
      </c>
      <c r="D129" s="35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60" t="s">
        <v>56</v>
      </c>
      <c r="D130" s="36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58" t="s">
        <v>57</v>
      </c>
      <c r="D131" s="35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62" t="s">
        <v>26</v>
      </c>
      <c r="D132" s="36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56" t="s">
        <v>40</v>
      </c>
      <c r="D136" s="356"/>
      <c r="E136" s="357" t="s">
        <v>22</v>
      </c>
      <c r="F136" s="35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58" t="s">
        <v>55</v>
      </c>
      <c r="D140" s="35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60" t="s">
        <v>56</v>
      </c>
      <c r="D141" s="36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58" t="s">
        <v>57</v>
      </c>
      <c r="D142" s="35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62" t="s">
        <v>26</v>
      </c>
      <c r="D143" s="36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0" t="s">
        <v>100</v>
      </c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179"/>
      <c r="O148" s="224"/>
      <c r="P148" s="225"/>
      <c r="Q148" s="225"/>
    </row>
    <row r="149" spans="2:17" ht="12.75" customHeight="1">
      <c r="B149" s="210"/>
      <c r="C149" s="350" t="s">
        <v>132</v>
      </c>
      <c r="D149" s="350"/>
      <c r="E149" s="350"/>
      <c r="F149" s="350"/>
      <c r="G149" s="350"/>
      <c r="H149" s="350"/>
      <c r="I149" s="350"/>
      <c r="J149" s="350"/>
      <c r="K149" s="350"/>
      <c r="L149" s="350"/>
      <c r="M149" s="350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64" t="s">
        <v>18</v>
      </c>
      <c r="D155" s="364" t="s">
        <v>39</v>
      </c>
      <c r="E155" s="354" t="s">
        <v>23</v>
      </c>
      <c r="F155" s="35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57"/>
      <c r="D156" s="357"/>
      <c r="E156" s="355"/>
      <c r="F156" s="35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4" t="s">
        <v>147</v>
      </c>
      <c r="G171" s="345"/>
      <c r="H171" s="345"/>
      <c r="I171" s="345"/>
      <c r="J171" s="345"/>
      <c r="K171" s="345"/>
      <c r="L171" s="345"/>
      <c r="M171" s="345"/>
      <c r="N171" s="34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0" t="s">
        <v>153</v>
      </c>
      <c r="D173" s="350"/>
      <c r="E173" s="350"/>
      <c r="F173" s="350"/>
      <c r="G173" s="350"/>
      <c r="H173" s="350"/>
      <c r="I173" s="350"/>
      <c r="J173" s="350"/>
      <c r="K173" s="350"/>
      <c r="L173" s="350"/>
      <c r="M173" s="350"/>
      <c r="N173" s="179"/>
      <c r="O173" s="224"/>
    </row>
    <row r="174" spans="2:15" ht="34.5" customHeight="1" thickBot="1">
      <c r="B174" s="210"/>
      <c r="C174" s="347" t="s">
        <v>173</v>
      </c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9"/>
      <c r="O174" s="224"/>
    </row>
    <row r="175" spans="2:15" ht="34.5" customHeight="1" thickBot="1">
      <c r="B175" s="210"/>
      <c r="C175" s="351" t="s">
        <v>178</v>
      </c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3"/>
      <c r="O175" s="224"/>
    </row>
    <row r="176" spans="2:15" ht="34.5" customHeight="1" thickBot="1">
      <c r="B176" s="210"/>
      <c r="C176" s="351" t="s">
        <v>123</v>
      </c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3"/>
      <c r="O176" s="224"/>
    </row>
    <row r="177" spans="2:15" ht="34.5" customHeight="1" thickBot="1">
      <c r="B177" s="210"/>
      <c r="C177" s="351" t="s">
        <v>123</v>
      </c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3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0" t="s">
        <v>154</v>
      </c>
      <c r="D179" s="350"/>
      <c r="E179" s="350"/>
      <c r="F179" s="350"/>
      <c r="G179" s="350"/>
      <c r="H179" s="350"/>
      <c r="I179" s="350"/>
      <c r="J179" s="350"/>
      <c r="K179" s="350"/>
      <c r="L179" s="350"/>
      <c r="M179" s="350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43"/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1124576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1045828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3">
      <selection activeCell="B40" sqref="B40:C4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9" t="s">
        <v>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6" t="s">
        <v>31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1"/>
    </row>
    <row r="4" spans="1:20" ht="3" customHeight="1" thickBot="1" thickTop="1">
      <c r="A4" s="450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1"/>
    </row>
    <row r="5" spans="1:19" ht="13.5">
      <c r="A5" s="460" t="s">
        <v>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9"/>
    </row>
    <row r="6" spans="1:20" ht="13.5">
      <c r="A6" s="456" t="s">
        <v>0</v>
      </c>
      <c r="B6" s="457"/>
      <c r="C6" s="455" t="str">
        <f>IF('2a.  Simple Form Data Entry'!G11="","   ",'2a.  Simple Form Data Entry'!G11)</f>
        <v>Westin Building Telecommunications Facility</v>
      </c>
      <c r="D6" s="455"/>
      <c r="E6" s="455"/>
      <c r="F6" s="455"/>
      <c r="G6" s="455"/>
      <c r="H6" s="455"/>
      <c r="I6" s="455"/>
      <c r="J6" s="455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10 years</v>
      </c>
      <c r="S6" s="71"/>
      <c r="T6" s="11"/>
    </row>
    <row r="7" spans="1:20" ht="13.5" customHeight="1">
      <c r="A7" s="461" t="s">
        <v>150</v>
      </c>
      <c r="B7" s="452"/>
      <c r="C7" s="462" t="str">
        <f>IF('2a.  Simple Form Data Entry'!G12="","   ",'2a.  Simple Form Data Entry'!G12)</f>
        <v>KCIT</v>
      </c>
      <c r="D7" s="462"/>
      <c r="E7" s="462"/>
      <c r="F7" s="462"/>
      <c r="G7" s="462"/>
      <c r="H7" s="462"/>
      <c r="I7" s="462"/>
      <c r="J7" s="462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53" t="s">
        <v>2</v>
      </c>
      <c r="B8" s="454"/>
      <c r="C8" s="292" t="str">
        <f>IF('2a.  Simple Form Data Entry'!G15="","   ",'2a.  Simple Form Data Entry'!G15)</f>
        <v>Carolyn Mock/Julie Porter</v>
      </c>
      <c r="E8" s="292"/>
      <c r="F8" s="454" t="s">
        <v>8</v>
      </c>
      <c r="G8" s="454"/>
      <c r="H8" s="329" t="str">
        <f>IF('2a.  Simple Form Data Entry'!G15=""," ",'2a.  Simple Form Data Entry'!G16)</f>
        <v>4/14/16</v>
      </c>
      <c r="I8" s="292"/>
      <c r="J8" s="292"/>
      <c r="L8" s="452" t="s">
        <v>10</v>
      </c>
      <c r="M8" s="452"/>
      <c r="N8" s="452"/>
      <c r="O8" s="452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53" t="s">
        <v>3</v>
      </c>
      <c r="B9" s="454"/>
      <c r="C9" s="295"/>
      <c r="D9" s="292"/>
      <c r="E9" s="292"/>
      <c r="F9" s="454" t="s">
        <v>13</v>
      </c>
      <c r="G9" s="454"/>
      <c r="H9" s="292"/>
      <c r="I9" s="292"/>
      <c r="J9" s="292"/>
      <c r="L9" s="452" t="s">
        <v>9</v>
      </c>
      <c r="M9" s="452"/>
      <c r="N9" s="452"/>
      <c r="O9" s="452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46" t="str">
        <f>IF('2a.  Simple Form Data Entry'!G10=""," ",'2a.  Simple Form Data Entry'!G10)</f>
        <v>Lease of space at the Westin Building for Telecommunications Facility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1"/>
    </row>
    <row r="11" spans="1:20" ht="13" thickBot="1">
      <c r="A11" s="332"/>
      <c r="B11" s="333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6" t="s">
        <v>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1" t="s">
        <v>32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5" t="s">
        <v>143</v>
      </c>
      <c r="B17" s="445"/>
      <c r="C17" s="445"/>
      <c r="D17" s="445"/>
      <c r="E17" s="442" t="str">
        <f>IF('2a.  Simple Form Data Entry'!G39="N","NA",'2a.  Simple Form Data Entry'!G40)</f>
        <v>NA</v>
      </c>
      <c r="F17" s="443"/>
      <c r="G17" s="444"/>
      <c r="H17" s="404" t="s">
        <v>151</v>
      </c>
      <c r="I17" s="405"/>
      <c r="J17" s="405"/>
      <c r="K17" s="405"/>
      <c r="L17" s="405"/>
      <c r="M17" s="405"/>
      <c r="N17" s="310"/>
      <c r="O17" s="397" t="str">
        <f>IF('2a.  Simple Form Data Entry'!G39="N","NA",'2a.  Simple Form Data Entry'!G41)</f>
        <v>NA</v>
      </c>
      <c r="P17" s="398"/>
      <c r="Q17" s="398"/>
      <c r="R17" s="398"/>
      <c r="S17" s="39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1" t="s">
        <v>33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10" t="str">
        <f>IF('2a.  Simple Form Data Entry'!E80="","   ",'2a.  Simple Form Data Entry'!E80)</f>
        <v>KCIT Enterprise CIP Fund</v>
      </c>
      <c r="B35" s="411"/>
      <c r="C35" s="412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KCIT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3781</v>
      </c>
      <c r="G35" s="79" t="str">
        <f>IF('2a.  Simple Form Data Entry'!I80="","   ",'2a.  Simple Form Data Entry'!I80)</f>
        <v>1124576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Annual Rent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85190</v>
      </c>
      <c r="L38" s="80">
        <f t="shared" si="7"/>
        <v>85190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0" t="s">
        <v>55</v>
      </c>
      <c r="C39" s="401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02" t="s">
        <v>56</v>
      </c>
      <c r="C40" s="403"/>
      <c r="D40" s="45"/>
      <c r="E40" s="45"/>
      <c r="F40" s="45"/>
      <c r="G40" s="45"/>
      <c r="H40" s="200" t="str">
        <f>IF('2a.  Simple Form Data Entry'!E86="","  ",'2a.  Simple Form Data Entry'!E86)</f>
        <v xml:space="preserve">One time set-up, installation and build-out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95339</v>
      </c>
      <c r="L40" s="80">
        <f t="shared" si="7"/>
        <v>95339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0" t="s">
        <v>57</v>
      </c>
      <c r="C41" s="401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6" t="s">
        <v>26</v>
      </c>
      <c r="C42" s="417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180529</v>
      </c>
      <c r="L43" s="63">
        <f t="shared" si="7"/>
        <v>180529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3" t="str">
        <f>IF('2a.  Simple Form Data Entry'!E91="","   ",'2a.  Simple Form Data Entry'!E91)</f>
        <v>KCIT Services Fund  5531</v>
      </c>
      <c r="B45" s="414"/>
      <c r="C45" s="415"/>
      <c r="D45" s="177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0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KCIT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5531</v>
      </c>
      <c r="G45" s="79" t="str">
        <f>IF('2a.  Simple Form Data Entry'!I91="","   ",'2a.  Simple Form Data Entry'!I91)</f>
        <v>1045828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>Annual Rent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150421.2</v>
      </c>
      <c r="N48" s="81">
        <f>'2a.  Simple Form Data Entry'!J95</f>
        <v>154933.836</v>
      </c>
      <c r="O48" s="80">
        <f t="shared" si="11"/>
        <v>305355.036</v>
      </c>
      <c r="P48" s="81">
        <f>'2a.  Simple Form Data Entry'!K95</f>
        <v>159581.85108</v>
      </c>
      <c r="Q48" s="81">
        <f>'2a.  Simple Form Data Entry'!L95</f>
        <v>164369.30661240002</v>
      </c>
      <c r="R48" s="80">
        <f t="shared" si="12"/>
        <v>323951.15769240004</v>
      </c>
      <c r="S48" s="83">
        <f>'2a.  Simple Form Data Entry'!M95</f>
        <v>629306.1936924</v>
      </c>
      <c r="T48" s="12"/>
    </row>
    <row r="49" spans="1:20" ht="13.5" customHeight="1">
      <c r="A49" s="19"/>
      <c r="B49" s="400" t="s">
        <v>55</v>
      </c>
      <c r="C49" s="401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02" t="s">
        <v>56</v>
      </c>
      <c r="C50" s="403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0" t="s">
        <v>57</v>
      </c>
      <c r="C51" s="401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6" t="s">
        <v>26</v>
      </c>
      <c r="C52" s="417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150421.2</v>
      </c>
      <c r="N53" s="63">
        <f t="shared" si="13"/>
        <v>154933.836</v>
      </c>
      <c r="O53" s="63">
        <f t="shared" si="11"/>
        <v>305355.036</v>
      </c>
      <c r="P53" s="63">
        <f aca="true" t="shared" si="14" ref="P53:Q53">SUM(P46:P52)</f>
        <v>159581.85108</v>
      </c>
      <c r="Q53" s="63">
        <f t="shared" si="14"/>
        <v>164369.30661240002</v>
      </c>
      <c r="R53" s="63">
        <f t="shared" si="12"/>
        <v>323951.15769240004</v>
      </c>
      <c r="S53" s="64">
        <f t="shared" si="13"/>
        <v>629306.1936924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13" t="str">
        <f>IF('2a.  Simple Form Data Entry'!E102="","   ",'2a.  Simple Form Data Entry'!E102)</f>
        <v xml:space="preserve">   </v>
      </c>
      <c r="B55" s="414"/>
      <c r="C55" s="41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0" t="s">
        <v>55</v>
      </c>
      <c r="C59" s="401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02" t="s">
        <v>56</v>
      </c>
      <c r="C60" s="403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0" t="s">
        <v>57</v>
      </c>
      <c r="C61" s="401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6" t="s">
        <v>26</v>
      </c>
      <c r="C62" s="417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13" t="str">
        <f>IF('2a.  Simple Form Data Entry'!E113="","   ",'2a.  Simple Form Data Entry'!E113)</f>
        <v xml:space="preserve">   </v>
      </c>
      <c r="B65" s="414"/>
      <c r="C65" s="41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0" t="s">
        <v>55</v>
      </c>
      <c r="C69" s="401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02" t="s">
        <v>56</v>
      </c>
      <c r="C70" s="403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0" t="s">
        <v>57</v>
      </c>
      <c r="C71" s="401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6" t="s">
        <v>26</v>
      </c>
      <c r="C72" s="417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13" t="str">
        <f>IF('2a.  Simple Form Data Entry'!E124="","   ",'2a.  Simple Form Data Entry'!E124)</f>
        <v xml:space="preserve">   </v>
      </c>
      <c r="B75" s="414"/>
      <c r="C75" s="41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0" t="s">
        <v>55</v>
      </c>
      <c r="C79" s="401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02" t="s">
        <v>56</v>
      </c>
      <c r="C80" s="403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0" t="s">
        <v>57</v>
      </c>
      <c r="C81" s="401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6" t="s">
        <v>26</v>
      </c>
      <c r="C82" s="417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13" t="str">
        <f>IF('2a.  Simple Form Data Entry'!E135="","   ",'2a.  Simple Form Data Entry'!E135)</f>
        <v xml:space="preserve">   </v>
      </c>
      <c r="B85" s="414"/>
      <c r="C85" s="41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0" t="s">
        <v>55</v>
      </c>
      <c r="C89" s="401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02" t="s">
        <v>56</v>
      </c>
      <c r="C90" s="403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0" t="s">
        <v>57</v>
      </c>
      <c r="C91" s="401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6" t="s">
        <v>26</v>
      </c>
      <c r="C92" s="417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180529</v>
      </c>
      <c r="L95" s="56">
        <f t="shared" si="10"/>
        <v>180529</v>
      </c>
      <c r="M95" s="56">
        <f t="shared" si="23"/>
        <v>150421.2</v>
      </c>
      <c r="N95" s="56">
        <f t="shared" si="23"/>
        <v>154933.836</v>
      </c>
      <c r="O95" s="56">
        <f t="shared" si="11"/>
        <v>305355.036</v>
      </c>
      <c r="P95" s="56">
        <f aca="true" t="shared" si="24" ref="P95:Q95">P73+P63+P53+P43+P83+P93</f>
        <v>159581.85108</v>
      </c>
      <c r="Q95" s="56">
        <f t="shared" si="24"/>
        <v>164369.30661240002</v>
      </c>
      <c r="R95" s="56">
        <f t="shared" si="12"/>
        <v>323951.15769240004</v>
      </c>
      <c r="S95" s="65">
        <f t="shared" si="23"/>
        <v>629306.1936924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40" t="s">
        <v>15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3" t="s">
        <v>18</v>
      </c>
      <c r="B101" s="464"/>
      <c r="C101" s="465"/>
      <c r="D101" s="425" t="s">
        <v>19</v>
      </c>
      <c r="E101" s="425" t="s">
        <v>5</v>
      </c>
      <c r="F101" s="418" t="s">
        <v>104</v>
      </c>
      <c r="G101" s="425" t="s">
        <v>11</v>
      </c>
      <c r="H101" s="436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20" t="str">
        <f>CONCATENATE(L24," Appropriation Change")</f>
        <v>2015 / 2016 Appropriation Change</v>
      </c>
      <c r="P101" s="42"/>
      <c r="Q101" s="314"/>
      <c r="R101" s="429" t="s">
        <v>135</v>
      </c>
      <c r="S101" s="430"/>
      <c r="T101" s="42"/>
    </row>
    <row r="102" spans="1:20" ht="27.75" customHeight="1" thickBot="1">
      <c r="A102" s="466"/>
      <c r="B102" s="467"/>
      <c r="C102" s="468"/>
      <c r="D102" s="426"/>
      <c r="E102" s="426"/>
      <c r="F102" s="419"/>
      <c r="G102" s="426"/>
      <c r="H102" s="437"/>
      <c r="I102" s="316"/>
      <c r="J102" s="191" t="s">
        <v>24</v>
      </c>
      <c r="K102" s="287" t="str">
        <f>'2a.  Simple Form Data Entry'!H156</f>
        <v>Allocation Change</v>
      </c>
      <c r="L102" s="421"/>
      <c r="P102" s="42"/>
      <c r="Q102" s="314"/>
      <c r="R102" s="431"/>
      <c r="S102" s="432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7">
        <f>'2a.  Simple Form Data Entry'!J157</f>
        <v>0</v>
      </c>
      <c r="S103" s="428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6">
        <f>'2a.  Simple Form Data Entry'!J158</f>
        <v>0</v>
      </c>
      <c r="S104" s="407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6">
        <f>'2a.  Simple Form Data Entry'!J159</f>
        <v>0</v>
      </c>
      <c r="S105" s="407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6">
        <f>'2a.  Simple Form Data Entry'!J160</f>
        <v>0</v>
      </c>
      <c r="S106" s="407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6">
        <f>'2a.  Simple Form Data Entry'!J161</f>
        <v>0</v>
      </c>
      <c r="S107" s="407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6">
        <f>'2a.  Simple Form Data Entry'!J162</f>
        <v>0</v>
      </c>
      <c r="S108" s="407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8">
        <f>SUM(R103:S107)</f>
        <v>0</v>
      </c>
      <c r="S109" s="40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8" t="str">
        <f>IF('2a.  Simple Form Data Entry'!G39="Y","See note 5 below.",'2a.  Simple Form Data Entry'!D43)</f>
        <v>An NPV analysis was not performed because only one site was considered.</v>
      </c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5"/>
    </row>
    <row r="113" spans="1:20" ht="13.5">
      <c r="A113" s="68" t="s">
        <v>112</v>
      </c>
      <c r="B113" s="433" t="s">
        <v>148</v>
      </c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5"/>
    </row>
    <row r="114" spans="1:20" ht="15" customHeight="1">
      <c r="A114" s="69" t="s">
        <v>52</v>
      </c>
      <c r="B114" s="434" t="s">
        <v>116</v>
      </c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5"/>
    </row>
    <row r="115" spans="1:20" ht="13.5">
      <c r="A115" s="69" t="s">
        <v>113</v>
      </c>
      <c r="B115" s="43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5"/>
    </row>
    <row r="116" spans="1:20" ht="13.5" customHeight="1">
      <c r="A116" s="67" t="s">
        <v>114</v>
      </c>
      <c r="B116" s="42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5"/>
    </row>
    <row r="117" spans="1:20" ht="16.5" customHeight="1">
      <c r="A117" s="67" t="s">
        <v>118</v>
      </c>
      <c r="B117" s="423" t="s">
        <v>111</v>
      </c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5"/>
    </row>
    <row r="118" spans="1:19" ht="14.25" customHeight="1">
      <c r="A118" s="67"/>
      <c r="B118" s="422" t="str">
        <f>'2a.  Simple Form Data Entry'!C174</f>
        <v>-  Annual rent adjustment each January 1st, assumed 3% for calculations</v>
      </c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</row>
    <row r="119" spans="1:19" ht="13.5">
      <c r="A119" s="67"/>
      <c r="B119" s="422" t="str">
        <f>'2a.  Simple Form Data Entry'!C175</f>
        <v>- Equipment Costs associated with the Capital Project are budgeted in project number 1124576 6</v>
      </c>
      <c r="C119" s="422"/>
      <c r="D119" s="422"/>
      <c r="E119" s="422"/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</row>
    <row r="120" spans="1:19" ht="12.75" customHeight="1">
      <c r="A120" s="67"/>
      <c r="B120" s="422" t="str">
        <f>'2a.  Simple Form Data Entry'!C176</f>
        <v xml:space="preserve">- </v>
      </c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</row>
    <row r="121" spans="1:19" ht="15" customHeight="1">
      <c r="A121" s="67"/>
      <c r="B121" s="422" t="str">
        <f>'2a.  Simple Form Data Entry'!C177</f>
        <v xml:space="preserve">- </v>
      </c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</row>
    <row r="122" spans="1:20" ht="13.5">
      <c r="A122" s="67"/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5"/>
    </row>
    <row r="123" spans="1:19" ht="13.5">
      <c r="A123" s="67"/>
      <c r="B123" s="422"/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</row>
    <row r="124" spans="1:19" ht="13.5">
      <c r="A124" t="str">
        <f>IF('2a.  Simple Form Data Entry'!C180=""," ","6.")</f>
        <v xml:space="preserve"> </v>
      </c>
      <c r="B124" s="422"/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</row>
    <row r="125" spans="1:19" ht="13.5">
      <c r="A125" s="69"/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</row>
    <row r="126" spans="1:19" ht="13.5">
      <c r="A126" s="69"/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 topLeftCell="A1">
      <selection activeCell="B11" sqref="B11"/>
    </sheetView>
  </sheetViews>
  <sheetFormatPr defaultColWidth="9.140625" defaultRowHeight="12.75"/>
  <cols>
    <col min="1" max="1" width="22.140625" style="0" customWidth="1"/>
    <col min="2" max="2" width="13.57421875" style="0" customWidth="1"/>
    <col min="3" max="3" width="12.00390625" style="0" customWidth="1"/>
    <col min="4" max="11" width="12.28125" style="0" bestFit="1" customWidth="1"/>
    <col min="12" max="12" width="11.28125" style="0" bestFit="1" customWidth="1"/>
  </cols>
  <sheetData>
    <row r="1" ht="13">
      <c r="A1" s="335" t="s">
        <v>163</v>
      </c>
    </row>
    <row r="3" spans="1:2" ht="12.75">
      <c r="A3" s="49" t="s">
        <v>164</v>
      </c>
      <c r="B3" s="336">
        <v>42522</v>
      </c>
    </row>
    <row r="4" spans="1:2" ht="12.75">
      <c r="A4" s="49" t="s">
        <v>165</v>
      </c>
      <c r="B4" s="342" t="s">
        <v>166</v>
      </c>
    </row>
    <row r="5" spans="1:2" ht="12.75">
      <c r="A5" s="49" t="s">
        <v>169</v>
      </c>
      <c r="B5" s="341"/>
    </row>
    <row r="6" spans="1:2" ht="12.75">
      <c r="A6" s="49" t="s">
        <v>170</v>
      </c>
      <c r="B6" s="49"/>
    </row>
    <row r="8" spans="2:12" ht="12.75">
      <c r="B8" s="337">
        <v>2016</v>
      </c>
      <c r="C8" s="338">
        <v>2017</v>
      </c>
      <c r="D8" s="338">
        <v>2018</v>
      </c>
      <c r="E8" s="338">
        <v>2019</v>
      </c>
      <c r="F8" s="338">
        <v>2020</v>
      </c>
      <c r="G8" s="338">
        <v>2021</v>
      </c>
      <c r="H8" s="338">
        <v>2022</v>
      </c>
      <c r="I8" s="338">
        <v>2023</v>
      </c>
      <c r="J8" s="338">
        <v>2024</v>
      </c>
      <c r="K8" s="338">
        <v>2025</v>
      </c>
      <c r="L8" s="338">
        <v>2026</v>
      </c>
    </row>
    <row r="9" spans="1:12" ht="12.75">
      <c r="A9" s="49" t="s">
        <v>167</v>
      </c>
      <c r="B9" s="339">
        <v>12170</v>
      </c>
      <c r="C9" s="339">
        <f>+B9*1.03</f>
        <v>12535.1</v>
      </c>
      <c r="D9" s="339">
        <f aca="true" t="shared" si="0" ref="D9:L9">+C9*1.03</f>
        <v>12911.153</v>
      </c>
      <c r="E9" s="339">
        <f t="shared" si="0"/>
        <v>13298.48759</v>
      </c>
      <c r="F9" s="339">
        <f t="shared" si="0"/>
        <v>13697.442217700001</v>
      </c>
      <c r="G9" s="339">
        <f t="shared" si="0"/>
        <v>14108.365484231002</v>
      </c>
      <c r="H9" s="339">
        <f t="shared" si="0"/>
        <v>14531.616448757934</v>
      </c>
      <c r="I9" s="339">
        <f t="shared" si="0"/>
        <v>14967.564942220672</v>
      </c>
      <c r="J9" s="339">
        <f t="shared" si="0"/>
        <v>15416.591890487292</v>
      </c>
      <c r="K9" s="339">
        <f t="shared" si="0"/>
        <v>15879.089647201912</v>
      </c>
      <c r="L9" s="339">
        <f t="shared" si="0"/>
        <v>16355.46233661797</v>
      </c>
    </row>
    <row r="10" spans="2:12" ht="12.75"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</row>
    <row r="11" spans="1:12" ht="12.75">
      <c r="A11" s="49" t="s">
        <v>168</v>
      </c>
      <c r="B11" s="340">
        <f>+B9*7</f>
        <v>85190</v>
      </c>
      <c r="C11" s="340">
        <f>+C9*12</f>
        <v>150421.2</v>
      </c>
      <c r="D11" s="340">
        <f aca="true" t="shared" si="1" ref="D11:K11">+D9*12</f>
        <v>154933.836</v>
      </c>
      <c r="E11" s="340">
        <f t="shared" si="1"/>
        <v>159581.85108</v>
      </c>
      <c r="F11" s="340">
        <f t="shared" si="1"/>
        <v>164369.30661240002</v>
      </c>
      <c r="G11" s="340">
        <f t="shared" si="1"/>
        <v>169300.38581077202</v>
      </c>
      <c r="H11" s="340">
        <f t="shared" si="1"/>
        <v>174379.3973850952</v>
      </c>
      <c r="I11" s="340">
        <f t="shared" si="1"/>
        <v>179610.77930664807</v>
      </c>
      <c r="J11" s="340">
        <f t="shared" si="1"/>
        <v>184999.1026858475</v>
      </c>
      <c r="K11" s="340">
        <f t="shared" si="1"/>
        <v>190549.07576642296</v>
      </c>
      <c r="L11" s="340">
        <f>+L9*5</f>
        <v>81777.31168308985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5" t="s">
        <v>126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7" t="s">
        <v>76</v>
      </c>
      <c r="E11" s="377"/>
      <c r="F11" s="378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9" t="s">
        <v>75</v>
      </c>
      <c r="E12" s="379"/>
      <c r="F12" s="380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9" t="s">
        <v>74</v>
      </c>
      <c r="E13" s="379"/>
      <c r="F13" s="380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1" t="s">
        <v>73</v>
      </c>
      <c r="E14" s="379"/>
      <c r="F14" s="380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9" t="s">
        <v>72</v>
      </c>
      <c r="E15" s="379"/>
      <c r="F15" s="380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9" t="s">
        <v>103</v>
      </c>
      <c r="E16" s="379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9" t="s">
        <v>69</v>
      </c>
      <c r="E17" s="379"/>
      <c r="F17" s="380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7" t="s">
        <v>70</v>
      </c>
      <c r="E18" s="377"/>
      <c r="F18" s="37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7" t="s">
        <v>137</v>
      </c>
      <c r="E19" s="377"/>
      <c r="F19" s="37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9" t="s">
        <v>34</v>
      </c>
      <c r="H20" s="369"/>
      <c r="I20" s="36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95" t="s">
        <v>142</v>
      </c>
      <c r="E39" s="395"/>
      <c r="F39" s="39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5" t="s">
        <v>77</v>
      </c>
      <c r="E40" s="385"/>
      <c r="F40" s="386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5" t="s">
        <v>78</v>
      </c>
      <c r="E41" s="385"/>
      <c r="F41" s="386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9" t="s">
        <v>134</v>
      </c>
      <c r="E43" s="390"/>
      <c r="F43" s="390"/>
      <c r="G43" s="390"/>
      <c r="H43" s="390"/>
      <c r="I43" s="391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2" t="s">
        <v>99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/>
      <c r="D58" s="158" t="s">
        <v>50</v>
      </c>
      <c r="E58" s="387"/>
      <c r="F58" s="388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3" t="s">
        <v>84</v>
      </c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6"/>
      <c r="D69" s="366"/>
      <c r="E69" s="366"/>
      <c r="F69" s="36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5" t="s">
        <v>85</v>
      </c>
      <c r="F71" s="385"/>
      <c r="G71" s="385"/>
      <c r="H71" s="385"/>
      <c r="I71" s="385"/>
      <c r="J71" s="385"/>
      <c r="K71" s="385"/>
      <c r="L71" s="385"/>
      <c r="M71" s="385"/>
      <c r="N71" s="180"/>
      <c r="O71" s="211"/>
    </row>
    <row r="72" spans="2:15" ht="13.5" customHeight="1">
      <c r="B72" s="210"/>
      <c r="C72" s="268" t="s">
        <v>25</v>
      </c>
      <c r="D72" s="269"/>
      <c r="E72" s="370" t="s">
        <v>86</v>
      </c>
      <c r="F72" s="370"/>
      <c r="G72" s="370"/>
      <c r="H72" s="370"/>
      <c r="I72" s="370"/>
      <c r="J72" s="370"/>
      <c r="K72" s="370"/>
      <c r="L72" s="370"/>
      <c r="M72" s="370"/>
      <c r="N72" s="181"/>
      <c r="O72" s="211"/>
    </row>
    <row r="73" spans="2:15" ht="14.5">
      <c r="B73" s="210"/>
      <c r="C73" s="268" t="s">
        <v>53</v>
      </c>
      <c r="D73" s="269"/>
      <c r="E73" s="370" t="s">
        <v>87</v>
      </c>
      <c r="F73" s="350"/>
      <c r="G73" s="350"/>
      <c r="H73" s="350"/>
      <c r="I73" s="350"/>
      <c r="J73" s="350"/>
      <c r="K73" s="350"/>
      <c r="L73" s="350"/>
      <c r="M73" s="350"/>
      <c r="N73" s="179"/>
      <c r="O73" s="211"/>
    </row>
    <row r="74" spans="2:15" ht="14.5">
      <c r="B74" s="210"/>
      <c r="C74" s="383" t="s">
        <v>55</v>
      </c>
      <c r="D74" s="383"/>
      <c r="E74" s="370" t="s">
        <v>88</v>
      </c>
      <c r="F74" s="350"/>
      <c r="G74" s="350"/>
      <c r="H74" s="350"/>
      <c r="I74" s="350"/>
      <c r="J74" s="350"/>
      <c r="K74" s="350"/>
      <c r="L74" s="350"/>
      <c r="M74" s="350"/>
      <c r="N74" s="179"/>
      <c r="O74" s="211"/>
    </row>
    <row r="75" spans="2:15" ht="14.25" customHeight="1">
      <c r="B75" s="210"/>
      <c r="C75" s="382" t="s">
        <v>56</v>
      </c>
      <c r="D75" s="382"/>
      <c r="E75" s="370" t="s">
        <v>89</v>
      </c>
      <c r="F75" s="370"/>
      <c r="G75" s="370"/>
      <c r="H75" s="370"/>
      <c r="I75" s="370"/>
      <c r="J75" s="370"/>
      <c r="K75" s="370"/>
      <c r="L75" s="370"/>
      <c r="M75" s="370"/>
      <c r="N75" s="181"/>
      <c r="O75" s="211"/>
    </row>
    <row r="76" spans="2:15" ht="14.5">
      <c r="B76" s="210"/>
      <c r="C76" s="383" t="s">
        <v>57</v>
      </c>
      <c r="D76" s="383"/>
      <c r="E76" s="370"/>
      <c r="F76" s="350"/>
      <c r="G76" s="350"/>
      <c r="H76" s="350"/>
      <c r="I76" s="350"/>
      <c r="J76" s="350"/>
      <c r="K76" s="350"/>
      <c r="L76" s="350"/>
      <c r="M76" s="350"/>
      <c r="N76" s="179"/>
      <c r="O76" s="211"/>
    </row>
    <row r="77" spans="2:15" ht="15" customHeight="1">
      <c r="B77" s="210"/>
      <c r="C77" s="384" t="s">
        <v>26</v>
      </c>
      <c r="D77" s="384"/>
      <c r="E77" s="370" t="s">
        <v>90</v>
      </c>
      <c r="F77" s="350"/>
      <c r="G77" s="350"/>
      <c r="H77" s="350"/>
      <c r="I77" s="350"/>
      <c r="J77" s="350"/>
      <c r="K77" s="350"/>
      <c r="L77" s="350"/>
      <c r="M77" s="350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56" t="s">
        <v>40</v>
      </c>
      <c r="D81" s="356"/>
      <c r="E81" s="357" t="s">
        <v>22</v>
      </c>
      <c r="F81" s="35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7" t="s">
        <v>55</v>
      </c>
      <c r="D85" s="36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1" t="s">
        <v>56</v>
      </c>
      <c r="D86" s="37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7" t="s">
        <v>57</v>
      </c>
      <c r="D87" s="36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73" t="s">
        <v>26</v>
      </c>
      <c r="D88" s="37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56" t="s">
        <v>40</v>
      </c>
      <c r="D92" s="356"/>
      <c r="E92" s="357" t="s">
        <v>22</v>
      </c>
      <c r="F92" s="35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67" t="s">
        <v>55</v>
      </c>
      <c r="D96" s="36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71" t="s">
        <v>56</v>
      </c>
      <c r="D97" s="37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67" t="s">
        <v>57</v>
      </c>
      <c r="D98" s="36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73" t="s">
        <v>26</v>
      </c>
      <c r="D99" s="37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56" t="s">
        <v>40</v>
      </c>
      <c r="D103" s="356"/>
      <c r="E103" s="357" t="s">
        <v>22</v>
      </c>
      <c r="F103" s="35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67" t="s">
        <v>55</v>
      </c>
      <c r="D107" s="36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71" t="s">
        <v>56</v>
      </c>
      <c r="D108" s="37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67" t="s">
        <v>57</v>
      </c>
      <c r="D109" s="36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73" t="s">
        <v>26</v>
      </c>
      <c r="D110" s="37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56" t="s">
        <v>40</v>
      </c>
      <c r="D114" s="356"/>
      <c r="E114" s="357" t="s">
        <v>22</v>
      </c>
      <c r="F114" s="35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58" t="s">
        <v>55</v>
      </c>
      <c r="D118" s="35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60" t="s">
        <v>56</v>
      </c>
      <c r="D119" s="36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58" t="s">
        <v>57</v>
      </c>
      <c r="D120" s="35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62" t="s">
        <v>26</v>
      </c>
      <c r="D121" s="36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56" t="s">
        <v>40</v>
      </c>
      <c r="D125" s="356"/>
      <c r="E125" s="357" t="s">
        <v>22</v>
      </c>
      <c r="F125" s="35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58" t="s">
        <v>55</v>
      </c>
      <c r="D129" s="35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60" t="s">
        <v>56</v>
      </c>
      <c r="D130" s="36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58" t="s">
        <v>57</v>
      </c>
      <c r="D131" s="35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62" t="s">
        <v>26</v>
      </c>
      <c r="D132" s="36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56" t="s">
        <v>40</v>
      </c>
      <c r="D136" s="356"/>
      <c r="E136" s="357" t="s">
        <v>22</v>
      </c>
      <c r="F136" s="35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58" t="s">
        <v>55</v>
      </c>
      <c r="D140" s="35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60" t="s">
        <v>56</v>
      </c>
      <c r="D141" s="36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58" t="s">
        <v>57</v>
      </c>
      <c r="D142" s="35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62" t="s">
        <v>26</v>
      </c>
      <c r="D143" s="36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0" t="s">
        <v>100</v>
      </c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179"/>
      <c r="O148" s="224"/>
      <c r="P148" s="225"/>
      <c r="Q148" s="225"/>
    </row>
    <row r="149" spans="2:17" ht="15" customHeight="1">
      <c r="B149" s="210"/>
      <c r="C149" s="350" t="s">
        <v>132</v>
      </c>
      <c r="D149" s="350"/>
      <c r="E149" s="350"/>
      <c r="F149" s="350"/>
      <c r="G149" s="350"/>
      <c r="H149" s="350"/>
      <c r="I149" s="350"/>
      <c r="J149" s="350"/>
      <c r="K149" s="350"/>
      <c r="L149" s="350"/>
      <c r="M149" s="350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64" t="s">
        <v>18</v>
      </c>
      <c r="D155" s="364" t="s">
        <v>39</v>
      </c>
      <c r="E155" s="354" t="s">
        <v>23</v>
      </c>
      <c r="F155" s="35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57"/>
      <c r="D156" s="357"/>
      <c r="E156" s="355"/>
      <c r="F156" s="35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4" t="s">
        <v>147</v>
      </c>
      <c r="G171" s="345"/>
      <c r="H171" s="345"/>
      <c r="I171" s="345"/>
      <c r="J171" s="345"/>
      <c r="K171" s="345"/>
      <c r="L171" s="345"/>
      <c r="M171" s="345"/>
      <c r="N171" s="34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0" t="s">
        <v>152</v>
      </c>
      <c r="D173" s="350"/>
      <c r="E173" s="350"/>
      <c r="F173" s="350"/>
      <c r="G173" s="350"/>
      <c r="H173" s="350"/>
      <c r="I173" s="350"/>
      <c r="J173" s="350"/>
      <c r="K173" s="350"/>
      <c r="L173" s="350"/>
      <c r="M173" s="350"/>
      <c r="N173" s="179"/>
      <c r="O173" s="224"/>
    </row>
    <row r="174" spans="2:15" ht="34.5" customHeight="1" thickBot="1">
      <c r="B174" s="210"/>
      <c r="C174" s="347" t="s">
        <v>139</v>
      </c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9"/>
      <c r="O174" s="224"/>
    </row>
    <row r="175" spans="2:15" ht="34.5" customHeight="1" thickBot="1">
      <c r="B175" s="210"/>
      <c r="C175" s="351" t="s">
        <v>123</v>
      </c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3"/>
      <c r="O175" s="224"/>
    </row>
    <row r="176" spans="2:15" ht="34.5" customHeight="1" thickBot="1">
      <c r="B176" s="210"/>
      <c r="C176" s="351" t="s">
        <v>123</v>
      </c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3"/>
      <c r="O176" s="224"/>
    </row>
    <row r="177" spans="2:15" ht="34.5" customHeight="1" thickBot="1">
      <c r="B177" s="210"/>
      <c r="C177" s="351" t="s">
        <v>123</v>
      </c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3"/>
      <c r="O177" s="224"/>
    </row>
    <row r="178" spans="2:15" ht="34.5" customHeight="1" thickBot="1">
      <c r="B178" s="210"/>
      <c r="C178" s="351" t="s">
        <v>123</v>
      </c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3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0" t="s">
        <v>138</v>
      </c>
      <c r="D180" s="350"/>
      <c r="E180" s="350"/>
      <c r="F180" s="350"/>
      <c r="G180" s="350"/>
      <c r="H180" s="350"/>
      <c r="I180" s="350"/>
      <c r="J180" s="350"/>
      <c r="K180" s="350"/>
      <c r="L180" s="350"/>
      <c r="M180" s="350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43"/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43"/>
      <c r="P203" s="343"/>
      <c r="Q203" s="343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F51" sqref="F5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9" t="s">
        <v>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6" t="s">
        <v>31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1"/>
    </row>
    <row r="4" spans="1:20" ht="3" customHeight="1" thickBot="1" thickTop="1">
      <c r="A4" s="450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1"/>
    </row>
    <row r="5" spans="1:19" ht="13.5">
      <c r="A5" s="460" t="s">
        <v>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9"/>
    </row>
    <row r="6" spans="1:20" ht="13.5">
      <c r="A6" s="456" t="s">
        <v>0</v>
      </c>
      <c r="B6" s="457"/>
      <c r="C6" s="455" t="str">
        <f>IF('2b.  Complex Form Data Entry'!G11="","   ",'2b.  Complex Form Data Entry'!G11)</f>
        <v xml:space="preserve">   </v>
      </c>
      <c r="D6" s="455"/>
      <c r="E6" s="455"/>
      <c r="F6" s="455"/>
      <c r="G6" s="455"/>
      <c r="H6" s="455"/>
      <c r="I6" s="455"/>
      <c r="J6" s="455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1" t="s">
        <v>150</v>
      </c>
      <c r="B7" s="452"/>
      <c r="C7" s="462" t="str">
        <f>IF('2b.  Complex Form Data Entry'!G12="","   ",'2b.  Complex Form Data Entry'!G12)</f>
        <v xml:space="preserve">   </v>
      </c>
      <c r="D7" s="462"/>
      <c r="E7" s="462"/>
      <c r="F7" s="462"/>
      <c r="G7" s="462"/>
      <c r="H7" s="462"/>
      <c r="I7" s="462"/>
      <c r="J7" s="462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53" t="s">
        <v>2</v>
      </c>
      <c r="B8" s="454"/>
      <c r="C8" s="292" t="str">
        <f>IF('2b.  Complex Form Data Entry'!G15="","   ",'2b.  Complex Form Data Entry'!G15)</f>
        <v xml:space="preserve">   </v>
      </c>
      <c r="E8" s="292"/>
      <c r="F8" s="454" t="s">
        <v>8</v>
      </c>
      <c r="G8" s="454"/>
      <c r="H8" s="329" t="str">
        <f>IF('2b.  Complex Form Data Entry'!G15=""," ",'2b.  Complex Form Data Entry'!G16)</f>
        <v xml:space="preserve"> </v>
      </c>
      <c r="I8" s="292"/>
      <c r="J8" s="292"/>
      <c r="L8" s="452" t="s">
        <v>10</v>
      </c>
      <c r="M8" s="452"/>
      <c r="N8" s="452"/>
      <c r="O8" s="452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53" t="s">
        <v>3</v>
      </c>
      <c r="B9" s="454"/>
      <c r="C9" s="295"/>
      <c r="D9" s="292"/>
      <c r="E9" s="292"/>
      <c r="F9" s="454" t="s">
        <v>13</v>
      </c>
      <c r="G9" s="454"/>
      <c r="H9" s="292"/>
      <c r="I9" s="292"/>
      <c r="J9" s="292"/>
      <c r="L9" s="452" t="s">
        <v>9</v>
      </c>
      <c r="M9" s="452"/>
      <c r="N9" s="452"/>
      <c r="O9" s="452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46" t="str">
        <f>IF('2b.  Complex Form Data Entry'!G10=""," ",'2b.  Complex Form Data Entry'!G10)</f>
        <v xml:space="preserve"> 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11"/>
    </row>
    <row r="11" spans="1:20" ht="13" thickBot="1">
      <c r="A11" s="332"/>
      <c r="B11" s="333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6" t="s">
        <v>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1" t="s">
        <v>32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5" t="s">
        <v>143</v>
      </c>
      <c r="B17" s="445"/>
      <c r="C17" s="445"/>
      <c r="D17" s="445"/>
      <c r="E17" s="469" t="str">
        <f>IF('2b.  Complex Form Data Entry'!G39="N","NA",'2b.  Complex Form Data Entry'!G40)</f>
        <v>NA</v>
      </c>
      <c r="F17" s="470"/>
      <c r="G17" s="471"/>
      <c r="H17" s="404" t="s">
        <v>151</v>
      </c>
      <c r="I17" s="405"/>
      <c r="J17" s="405"/>
      <c r="K17" s="405"/>
      <c r="L17" s="405"/>
      <c r="M17" s="405"/>
      <c r="N17" s="310"/>
      <c r="O17" s="469" t="str">
        <f>IF('2b.  Complex Form Data Entry'!G39="N","NA",'2b.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1" t="s">
        <v>33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10" t="str">
        <f>IF('2b.  Complex Form Data Entry'!E80="","   ",'2b.  Complex Form Data Entry'!E80)</f>
        <v xml:space="preserve">   </v>
      </c>
      <c r="B35" s="411"/>
      <c r="C35" s="412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0" t="s">
        <v>55</v>
      </c>
      <c r="C39" s="401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02" t="s">
        <v>56</v>
      </c>
      <c r="C40" s="403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0" t="s">
        <v>57</v>
      </c>
      <c r="C41" s="401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6" t="s">
        <v>26</v>
      </c>
      <c r="C42" s="417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3" t="str">
        <f>IF('2b.  Complex Form Data Entry'!E91="","   ",'2b.  Complex Form Data Entry'!E91)</f>
        <v xml:space="preserve">   </v>
      </c>
      <c r="B45" s="414"/>
      <c r="C45" s="41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0" t="s">
        <v>55</v>
      </c>
      <c r="C49" s="401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02" t="s">
        <v>56</v>
      </c>
      <c r="C50" s="403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0" t="s">
        <v>57</v>
      </c>
      <c r="C51" s="401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6" t="s">
        <v>26</v>
      </c>
      <c r="C52" s="417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13" t="str">
        <f>IF('2b.  Complex Form Data Entry'!E102="","   ",'2b.  Complex Form Data Entry'!E102)</f>
        <v xml:space="preserve">   </v>
      </c>
      <c r="B55" s="414"/>
      <c r="C55" s="41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0" t="s">
        <v>55</v>
      </c>
      <c r="C59" s="401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02" t="s">
        <v>56</v>
      </c>
      <c r="C60" s="403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0" t="s">
        <v>57</v>
      </c>
      <c r="C61" s="401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6" t="s">
        <v>26</v>
      </c>
      <c r="C62" s="417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13" t="str">
        <f>IF('2b.  Complex Form Data Entry'!E113="","   ",'2b.  Complex Form Data Entry'!E113)</f>
        <v xml:space="preserve">   </v>
      </c>
      <c r="B65" s="414"/>
      <c r="C65" s="41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0" t="s">
        <v>55</v>
      </c>
      <c r="C69" s="401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02" t="s">
        <v>56</v>
      </c>
      <c r="C70" s="403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0" t="s">
        <v>57</v>
      </c>
      <c r="C71" s="401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6" t="s">
        <v>26</v>
      </c>
      <c r="C72" s="417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13" t="str">
        <f>IF('2b.  Complex Form Data Entry'!E124="","   ",'2b.  Complex Form Data Entry'!E124)</f>
        <v xml:space="preserve">   </v>
      </c>
      <c r="B75" s="414"/>
      <c r="C75" s="41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0" t="s">
        <v>55</v>
      </c>
      <c r="C79" s="401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02" t="s">
        <v>56</v>
      </c>
      <c r="C80" s="403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0" t="s">
        <v>57</v>
      </c>
      <c r="C81" s="401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6" t="s">
        <v>26</v>
      </c>
      <c r="C82" s="417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13" t="str">
        <f>IF('2b.  Complex Form Data Entry'!E135="","   ",'2b.  Complex Form Data Entry'!E135)</f>
        <v xml:space="preserve">   </v>
      </c>
      <c r="B85" s="414"/>
      <c r="C85" s="41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0" t="s">
        <v>55</v>
      </c>
      <c r="C89" s="401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02" t="s">
        <v>56</v>
      </c>
      <c r="C90" s="403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0" t="s">
        <v>57</v>
      </c>
      <c r="C91" s="401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6" t="s">
        <v>26</v>
      </c>
      <c r="C92" s="417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9" t="s">
        <v>133</v>
      </c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6" t="s">
        <v>31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1"/>
    </row>
    <row r="100" spans="1:20" ht="3" customHeight="1" thickBot="1" thickTop="1">
      <c r="A100" s="450"/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1"/>
    </row>
    <row r="101" spans="1:19" ht="13.5">
      <c r="A101" s="460" t="s">
        <v>7</v>
      </c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9"/>
    </row>
    <row r="102" spans="1:20" ht="13.5">
      <c r="A102" s="456" t="s">
        <v>0</v>
      </c>
      <c r="B102" s="457"/>
      <c r="C102" s="455" t="str">
        <f>IF('2b.  Complex Form Data Entry'!G11="","   ",'2b.  Complex Form Data Entry'!G11)</f>
        <v xml:space="preserve">   </v>
      </c>
      <c r="D102" s="455"/>
      <c r="E102" s="455"/>
      <c r="F102" s="455"/>
      <c r="G102" s="455"/>
      <c r="H102" s="455"/>
      <c r="I102" s="455"/>
      <c r="J102" s="455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1" t="s">
        <v>150</v>
      </c>
      <c r="B103" s="452"/>
      <c r="C103" s="462" t="str">
        <f>IF('2b.  Complex Form Data Entry'!G12="","   ",'2b.  Complex Form Data Entry'!G12)</f>
        <v xml:space="preserve">   </v>
      </c>
      <c r="D103" s="462"/>
      <c r="E103" s="462"/>
      <c r="F103" s="462"/>
      <c r="G103" s="462"/>
      <c r="H103" s="462"/>
      <c r="I103" s="462"/>
      <c r="J103" s="462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53" t="s">
        <v>2</v>
      </c>
      <c r="B104" s="454"/>
      <c r="C104" s="298" t="str">
        <f>IF('2b.  Complex Form Data Entry'!G15="","   ",'2b.  Complex Form Data Entry'!G15)</f>
        <v xml:space="preserve">   </v>
      </c>
      <c r="E104" s="298"/>
      <c r="F104" s="454" t="s">
        <v>8</v>
      </c>
      <c r="G104" s="454"/>
      <c r="H104" s="329" t="str">
        <f>IF('2b.  Complex Form Data Entry'!G15=""," ",'2b.  Complex Form Data Entry'!G16)</f>
        <v xml:space="preserve"> </v>
      </c>
      <c r="I104" s="298"/>
      <c r="J104" s="298"/>
      <c r="L104" s="452" t="s">
        <v>10</v>
      </c>
      <c r="M104" s="452"/>
      <c r="N104" s="452"/>
      <c r="O104" s="452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53" t="s">
        <v>3</v>
      </c>
      <c r="B105" s="454"/>
      <c r="C105" s="300"/>
      <c r="D105" s="298"/>
      <c r="E105" s="298"/>
      <c r="F105" s="454" t="s">
        <v>13</v>
      </c>
      <c r="G105" s="454"/>
      <c r="H105" s="298"/>
      <c r="I105" s="298"/>
      <c r="J105" s="298"/>
      <c r="L105" s="452" t="s">
        <v>9</v>
      </c>
      <c r="M105" s="452"/>
      <c r="N105" s="452"/>
      <c r="O105" s="452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46" t="str">
        <f>IF('2b.  Complex Form Data Entry'!G10=""," ",'2b.  Complex Form Data Entry'!G10)</f>
        <v xml:space="preserve"> </v>
      </c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7"/>
      <c r="T106" s="11"/>
    </row>
    <row r="107" spans="1:20" ht="13" thickBot="1">
      <c r="A107" s="332"/>
      <c r="B107" s="333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9"/>
      <c r="T107" s="11"/>
    </row>
    <row r="108" spans="1:20" ht="18.75" customHeight="1" thickBot="1" thickTop="1">
      <c r="A108" s="440" t="s">
        <v>15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3" t="s">
        <v>18</v>
      </c>
      <c r="B112" s="464"/>
      <c r="C112" s="465"/>
      <c r="D112" s="425" t="s">
        <v>19</v>
      </c>
      <c r="E112" s="425" t="s">
        <v>5</v>
      </c>
      <c r="F112" s="418" t="s">
        <v>104</v>
      </c>
      <c r="G112" s="425" t="s">
        <v>11</v>
      </c>
      <c r="H112" s="436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20" t="str">
        <f>CONCATENATE(L34," Appropriation Change")</f>
        <v>2015 / 2016 Appropriation Change</v>
      </c>
      <c r="O112" s="303"/>
      <c r="P112" s="303"/>
      <c r="Q112" s="303"/>
      <c r="R112" s="429" t="s">
        <v>136</v>
      </c>
      <c r="S112" s="430"/>
      <c r="T112" s="42"/>
    </row>
    <row r="113" spans="1:20" ht="37.5" customHeight="1" thickBot="1">
      <c r="A113" s="466"/>
      <c r="B113" s="467"/>
      <c r="C113" s="468"/>
      <c r="D113" s="426"/>
      <c r="E113" s="426"/>
      <c r="F113" s="419"/>
      <c r="G113" s="426"/>
      <c r="H113" s="437"/>
      <c r="I113" s="316"/>
      <c r="J113" s="191" t="s">
        <v>24</v>
      </c>
      <c r="K113" s="287" t="str">
        <f>'2b.  Complex Form Data Entry'!H156</f>
        <v>Allocation Change</v>
      </c>
      <c r="L113" s="421"/>
      <c r="O113" s="303"/>
      <c r="P113" s="303"/>
      <c r="Q113" s="303"/>
      <c r="R113" s="431"/>
      <c r="S113" s="432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3">
        <f>'2b.  Complex Form Data Entry'!J157</f>
        <v>0</v>
      </c>
      <c r="S114" s="474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3">
        <f>'2b.  Complex Form Data Entry'!J158</f>
        <v>0</v>
      </c>
      <c r="S115" s="474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3">
        <f>'2b.  Complex Form Data Entry'!J159</f>
        <v>0</v>
      </c>
      <c r="S116" s="474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3">
        <f>'2b.  Complex Form Data Entry'!J160</f>
        <v>0</v>
      </c>
      <c r="S117" s="474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3">
        <f>'2b.  Complex Form Data Entry'!J161</f>
        <v>0</v>
      </c>
      <c r="S118" s="474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3">
        <f>'2b.  Complex Form Data Entry'!J162</f>
        <v>0</v>
      </c>
      <c r="S119" s="474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5">
        <f>SUM(R114:S119)</f>
        <v>0</v>
      </c>
      <c r="S120" s="47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8" t="str">
        <f>IF('2b.  Complex Form Data Entry'!G39="Y","See note 5 below.",'2b.  Complex Form Data Entry'!D43)</f>
        <v>An NPV analysis was not performed because …</v>
      </c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5"/>
    </row>
    <row r="124" spans="1:20" ht="13.5">
      <c r="A124" s="68" t="s">
        <v>112</v>
      </c>
      <c r="B124" s="433" t="s">
        <v>148</v>
      </c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5"/>
    </row>
    <row r="125" spans="1:20" ht="14.25" customHeight="1">
      <c r="A125" s="69" t="s">
        <v>52</v>
      </c>
      <c r="B125" s="472" t="s">
        <v>116</v>
      </c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5"/>
    </row>
    <row r="126" spans="1:20" ht="16.5" customHeight="1">
      <c r="A126" s="69" t="s">
        <v>113</v>
      </c>
      <c r="B126" s="435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5"/>
    </row>
    <row r="127" spans="1:20" ht="14.25" customHeight="1">
      <c r="A127" s="67" t="s">
        <v>114</v>
      </c>
      <c r="B127" s="424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5"/>
    </row>
    <row r="128" spans="1:20" ht="16.5" customHeight="1">
      <c r="A128" s="67" t="s">
        <v>118</v>
      </c>
      <c r="B128" s="423" t="s">
        <v>111</v>
      </c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5"/>
    </row>
    <row r="129" spans="1:19" ht="14.25" customHeight="1">
      <c r="A129" s="67"/>
      <c r="B129" s="422" t="str">
        <f>'2b.  Complex Form Data Entry'!C174</f>
        <v>-</v>
      </c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</row>
    <row r="130" spans="1:19" ht="13.5">
      <c r="A130" s="67"/>
      <c r="B130" s="422" t="str">
        <f>'2b.  Complex Form Data Entry'!C175</f>
        <v xml:space="preserve">- </v>
      </c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</row>
    <row r="131" spans="1:19" ht="12.75" customHeight="1">
      <c r="A131" s="67"/>
      <c r="B131" s="422" t="str">
        <f>'2b.  Complex Form Data Entry'!C176</f>
        <v xml:space="preserve">- </v>
      </c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</row>
    <row r="132" spans="1:19" ht="15" customHeight="1">
      <c r="A132" s="67"/>
      <c r="B132" s="422" t="str">
        <f>'2b.  Complex Form Data Entry'!C177</f>
        <v xml:space="preserve">- </v>
      </c>
      <c r="C132" s="422"/>
      <c r="D132" s="422"/>
      <c r="E132" s="422"/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</row>
    <row r="133" spans="1:20" ht="13.5">
      <c r="A133" s="67"/>
      <c r="B133" s="422" t="str">
        <f>'2b.  Complex Form Data Entry'!C178</f>
        <v xml:space="preserve">- </v>
      </c>
      <c r="C133" s="422"/>
      <c r="D133" s="422"/>
      <c r="E133" s="422"/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5"/>
    </row>
    <row r="134" spans="1:19" ht="13.5">
      <c r="A134" s="67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</row>
    <row r="135" spans="1:19" ht="13.5">
      <c r="A135" t="str">
        <f>IF('2b.  Complex Form Data Entry'!C181=""," ","6.")</f>
        <v xml:space="preserve"> </v>
      </c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</row>
    <row r="136" spans="1:19" ht="13.5">
      <c r="A136" s="69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</row>
    <row r="137" spans="1:19" ht="13.5">
      <c r="A137" s="69"/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YQKKTEHHRR7V-1353-1006</_dlc_DocId>
    <_dlc_DocIdUrl xmlns="cfc4bdfe-72e7-4bcf-8777-527aa6965755">
      <Url>https://kcmicrosoftonlinecom-38.sharepoint.microsoftonline.com/FMD/Legislation2015/_layouts/15/DocIdRedir.aspx?ID=YQKKTEHHRR7V-1353-1006</Url>
      <Description>YQKKTEHHRR7V-1353-1006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EE0F5-BFD7-4CC1-8515-83D1C5DF1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schemas.openxmlformats.org/package/2006/metadata/core-properties"/>
    <ds:schemaRef ds:uri="http://purl.org/dc/terms/"/>
    <ds:schemaRef ds:uri="http://purl.org/dc/elements/1.1/"/>
    <ds:schemaRef ds:uri="cfc4bdfe-72e7-4bcf-8777-527aa6965755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b516f40b-13c9-483a-b8d0-25e20c0c5f62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D71E7D5-BCC7-4E10-AC97-7C12178F1E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2016-04-14T19:09:05Z</cp:lastPrinted>
  <dcterms:created xsi:type="dcterms:W3CDTF">1999-06-02T23:29:55Z</dcterms:created>
  <dcterms:modified xsi:type="dcterms:W3CDTF">2016-05-18T15:27:04Z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d9c7f6e9-309b-4175-9a4b-467f7866691a</vt:lpwstr>
  </property>
  <property fmtid="{D5CDD505-2E9C-101B-9397-08002B2CF9AE}" pid="4" name="ContentTypeId">
    <vt:lpwstr>0x01010055F3145C9B4BC643A0A9D21F052A005B</vt:lpwstr>
  </property>
</Properties>
</file>