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65416" yWindow="65416" windowWidth="29040" windowHeight="15840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<sst xmlns="http://schemas.openxmlformats.org/spreadsheetml/2006/main" count="340" uniqueCount="162">
  <si>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</si>
  <si>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</si>
  <si>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</si>
  <si>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</si>
  <si>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</si>
  <si>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</si>
  <si>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</si>
  <si>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</si>
  <si>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</si>
  <si>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</si>
  <si>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</si>
  <si>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</si>
  <si>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</si>
  <si>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</si>
  <si>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</si>
  <si>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</si>
  <si>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</si>
  <si>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</si>
  <si>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</si>
  <si>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</si>
  <si>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</si>
  <si>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</si>
  <si>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</si>
  <si>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</si>
  <si>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</si>
  <si>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</si>
  <si>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</si>
  <si>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</si>
  <si>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</si>
  <si>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</si>
  <si>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</si>
  <si>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</si>
  <si>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</si>
  <si>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</si>
  <si>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</si>
  <si>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</si>
  <si>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</si>
  <si>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</si>
  <si>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</si>
  <si>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</si>
  <si>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</si>
  <si>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</si>
  <si>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</si>
  <si>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</si>
  <si>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</si>
  <si>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</si>
  <si>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</si>
  <si>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</si>
  <si>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</si>
  <si>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</si>
  <si>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</si>
  <si>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</si>
  <si>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</si>
  <si>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</si>
  <si>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</si>
  <si>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</si>
  <si>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</si>
  <si>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</si>
  <si>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</si>
  <si>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</si>
  <si>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</si>
  <si>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</si>
  <si>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</si>
  <si>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</si>
  <si>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</si>
  <si>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</si>
  <si>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</si>
  <si>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</si>
  <si>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</si>
  <si>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</si>
  <si>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</si>
  <si>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</si>
  <si>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</si>
  <si>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</si>
  <si>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</si>
  <si>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</si>
  <si>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</si>
  <si>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</si>
  <si>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</si>
  <si>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</si>
  <si>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</si>
  <si>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</si>
  <si>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</si>
  <si>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</si>
  <si>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</si>
  <si>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</si>
  <si>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</si>
  <si>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</si>
  <si>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</si>
  <si>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</si>
  <si>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</si>
  <si>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</si>
  <si>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</si>
  <si>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</si>
  <si>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</si>
  <si>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</si>
  <si>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</si>
  <si>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</si>
  <si>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</si>
  <si>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</si>
  <si>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</si>
  <si>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</si>
  <si>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</si>
  <si>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</si>
  <si>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</si>
  <si>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</si>
  <si>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</si>
  <si>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</si>
  <si>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</si>
  <si>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</si>
  <si>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</si>
  <si>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</si>
  <si>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</si>
  <si>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</si>
  <si>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</si>
  <si>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</si>
  <si>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</si>
  <si>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</si>
  <si>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</si>
  <si>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</si>
  <si>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</si>
  <si>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</si>
  <si>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</si>
  <si>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</si>
  <si>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</si>
  <si>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</si>
  <si>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</si>
  <si>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</si>
  <si>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</si>
  <si>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</si>
  <si>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</si>
  <si>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</si>
  <si>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</si>
  <si>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</si>
  <si>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</si>
  <si>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</si>
  <si>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</si>
  <si>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</si>
  <si>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</si>
  <si>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</si>
  <si>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</si>
  <si>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</si>
  <si>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</si>
  <si>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</si>
  <si>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</si>
  <si>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</si>
  <si>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Public Health</t>
  </si>
  <si>
    <t>Lease Renewal</t>
  </si>
  <si>
    <t>Stand Alone</t>
  </si>
  <si>
    <t>Carolyn Mock / Mark Zandberg</t>
  </si>
  <si>
    <t>6/15/23</t>
  </si>
  <si>
    <t>A80000</t>
  </si>
  <si>
    <t>DPH</t>
  </si>
  <si>
    <t>1033677</t>
  </si>
  <si>
    <t>An NPV analysis was not performed because this is a renewal of an exisitng lease.</t>
  </si>
  <si>
    <t>SeaTac Village Public Health Lease</t>
  </si>
  <si>
    <t>SeaTac Village Shopping Center Public Health Storefront Lease, Federal Way</t>
  </si>
  <si>
    <t>- This is an extension of the current lease through 10/31/2027 with 3% annual base rent increases.  Operating costs are estimated using 5% annual increases.</t>
  </si>
  <si>
    <t>- Tenant improvement costs total $56,052 for construction of a new ADA bathroom and refurbishment of existing space.  The lease includes a tenant improvement allowance of $28,026.  This allowance covers half the cost of the proposed work.  The remaining half to be covered by King County.</t>
  </si>
  <si>
    <t>Tenant Improvement Costs to King County (Half of total TI Cost)</t>
  </si>
  <si>
    <t>- The current lease expired 10/31/22.  King County is paying the holdover rate at 125% = $4,037.70/month until the amendment is executed.</t>
  </si>
  <si>
    <t>Rent &amp; Operating Costs; rent cost based on holdover rate through 10/31/23 and amendment rate 11/1/23 through 10/31/27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</si>
</sst>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76">
      <selection activeCell="F86" sqref="F86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8">
      <c r="C1" s="107"/>
    </row>
    <row r="2" spans="3:14" ht="23.25">
      <c r="C2" s="365" t="s">
        <v>60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4.25">
      <c r="C3" s="112"/>
    </row>
    <row r="4" spans="3:12" ht="14.25">
      <c r="C4" s="231" t="s">
        <v>67</v>
      </c>
      <c r="I4" s="176"/>
      <c r="J4" s="112" t="s">
        <v>98</v>
      </c>
      <c r="K4" s="112"/>
      <c r="L4" s="112"/>
    </row>
    <row r="5" spans="3:12" ht="14.25">
      <c r="C5" s="231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156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49" t="s">
        <v>76</v>
      </c>
      <c r="E11" s="349"/>
      <c r="F11" s="350"/>
      <c r="G11" s="138" t="s">
        <v>155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43" t="s">
        <v>75</v>
      </c>
      <c r="E12" s="343"/>
      <c r="F12" s="344"/>
      <c r="G12" s="138" t="s">
        <v>146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43" t="s">
        <v>74</v>
      </c>
      <c r="E13" s="343"/>
      <c r="F13" s="344"/>
      <c r="G13" s="138" t="s">
        <v>147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59" t="s">
        <v>73</v>
      </c>
      <c r="E14" s="343"/>
      <c r="F14" s="344"/>
      <c r="G14" s="138" t="s">
        <v>148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43" t="s">
        <v>72</v>
      </c>
      <c r="E15" s="343"/>
      <c r="F15" s="344"/>
      <c r="G15" s="138" t="s">
        <v>149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43" t="s">
        <v>103</v>
      </c>
      <c r="E16" s="343"/>
      <c r="F16" s="239"/>
      <c r="G16" s="186" t="s">
        <v>150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43" t="s">
        <v>69</v>
      </c>
      <c r="E17" s="343"/>
      <c r="F17" s="344"/>
      <c r="G17" s="141">
        <v>5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49" t="s">
        <v>70</v>
      </c>
      <c r="E18" s="349"/>
      <c r="F18" s="350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49" t="s">
        <v>132</v>
      </c>
      <c r="E19" s="349"/>
      <c r="F19" s="350"/>
      <c r="G19" s="187">
        <v>2023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9.25" thickBot="1">
      <c r="B20" s="209"/>
      <c r="C20" s="242"/>
      <c r="D20" s="243"/>
      <c r="E20" s="243"/>
      <c r="F20" s="243"/>
      <c r="G20" s="367" t="s">
        <v>34</v>
      </c>
      <c r="H20" s="367"/>
      <c r="I20" s="367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146</v>
      </c>
      <c r="H21" s="144"/>
      <c r="I21" s="145"/>
      <c r="J21" s="327" t="s">
        <v>151</v>
      </c>
      <c r="K21" s="327" t="s">
        <v>152</v>
      </c>
      <c r="L21" s="146">
        <v>1800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328" t="s">
        <v>153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.5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8" t="s">
        <v>124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58" t="s">
        <v>135</v>
      </c>
      <c r="E39" s="358"/>
      <c r="F39" s="358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63" t="s">
        <v>77</v>
      </c>
      <c r="E40" s="363"/>
      <c r="F40" s="364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63" t="s">
        <v>78</v>
      </c>
      <c r="E41" s="363"/>
      <c r="F41" s="364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51" t="s">
        <v>154</v>
      </c>
      <c r="E43" s="352"/>
      <c r="F43" s="352"/>
      <c r="G43" s="352"/>
      <c r="H43" s="352"/>
      <c r="I43" s="353"/>
      <c r="J43" s="121"/>
      <c r="K43" s="121"/>
      <c r="L43" s="121"/>
      <c r="M43" s="121"/>
      <c r="N43" s="121"/>
      <c r="O43" s="210"/>
    </row>
    <row r="44" spans="2:15" ht="13.5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54" t="s">
        <v>99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88"/>
      <c r="O48" s="210"/>
    </row>
    <row r="49" spans="2:22" ht="14.25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7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30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30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2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9" t="s">
        <v>20</v>
      </c>
      <c r="F57" s="369"/>
      <c r="G57" s="260">
        <v>2023</v>
      </c>
      <c r="H57" s="261">
        <f>G57+1</f>
        <v>2024</v>
      </c>
      <c r="I57" s="261">
        <f>H57+1</f>
        <v>2025</v>
      </c>
      <c r="J57" s="261">
        <f>I57+1</f>
        <v>2026</v>
      </c>
      <c r="K57" s="261">
        <f>J57+1</f>
        <v>2027</v>
      </c>
      <c r="L57" s="261">
        <f>K57+1</f>
        <v>2028</v>
      </c>
      <c r="M57" s="262" t="s">
        <v>41</v>
      </c>
      <c r="N57" s="262" t="str">
        <f>CONCATENATE("Sum of Revenues Prior to ",G$19)</f>
        <v>Sum of Revenues Prior to 2023</v>
      </c>
      <c r="O57" s="210"/>
    </row>
    <row r="58" spans="2:15" ht="15" thickBot="1">
      <c r="B58" s="209"/>
      <c r="C58" s="157"/>
      <c r="D58" s="158" t="s">
        <v>50</v>
      </c>
      <c r="E58" s="345"/>
      <c r="F58" s="346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.5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.5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7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55" t="s">
        <v>84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66"/>
      <c r="D69" s="366"/>
      <c r="E69" s="366"/>
      <c r="F69" s="366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63" t="s">
        <v>85</v>
      </c>
      <c r="F71" s="363"/>
      <c r="G71" s="363"/>
      <c r="H71" s="363"/>
      <c r="I71" s="363"/>
      <c r="J71" s="363"/>
      <c r="K71" s="363"/>
      <c r="L71" s="363"/>
      <c r="M71" s="363"/>
      <c r="N71" s="180"/>
      <c r="O71" s="210"/>
    </row>
    <row r="72" spans="2:15" ht="13.5" customHeight="1">
      <c r="B72" s="209"/>
      <c r="C72" s="267" t="s">
        <v>25</v>
      </c>
      <c r="D72" s="268"/>
      <c r="E72" s="347" t="s">
        <v>86</v>
      </c>
      <c r="F72" s="347"/>
      <c r="G72" s="347"/>
      <c r="H72" s="347"/>
      <c r="I72" s="347"/>
      <c r="J72" s="347"/>
      <c r="K72" s="347"/>
      <c r="L72" s="347"/>
      <c r="M72" s="347"/>
      <c r="N72" s="181"/>
      <c r="O72" s="210"/>
    </row>
    <row r="73" spans="2:15" ht="14.25">
      <c r="B73" s="209"/>
      <c r="C73" s="267" t="s">
        <v>53</v>
      </c>
      <c r="D73" s="268"/>
      <c r="E73" s="347" t="s">
        <v>87</v>
      </c>
      <c r="F73" s="348"/>
      <c r="G73" s="348"/>
      <c r="H73" s="348"/>
      <c r="I73" s="348"/>
      <c r="J73" s="348"/>
      <c r="K73" s="348"/>
      <c r="L73" s="348"/>
      <c r="M73" s="348"/>
      <c r="N73" s="179"/>
      <c r="O73" s="210"/>
    </row>
    <row r="74" spans="2:15" ht="14.25">
      <c r="B74" s="209"/>
      <c r="C74" s="357" t="s">
        <v>55</v>
      </c>
      <c r="D74" s="357"/>
      <c r="E74" s="347" t="s">
        <v>88</v>
      </c>
      <c r="F74" s="348"/>
      <c r="G74" s="348"/>
      <c r="H74" s="348"/>
      <c r="I74" s="348"/>
      <c r="J74" s="348"/>
      <c r="K74" s="348"/>
      <c r="L74" s="348"/>
      <c r="M74" s="348"/>
      <c r="N74" s="179"/>
      <c r="O74" s="210"/>
    </row>
    <row r="75" spans="2:15" ht="14.25" customHeight="1">
      <c r="B75" s="209"/>
      <c r="C75" s="361" t="s">
        <v>56</v>
      </c>
      <c r="D75" s="361"/>
      <c r="E75" s="347" t="s">
        <v>89</v>
      </c>
      <c r="F75" s="347"/>
      <c r="G75" s="347"/>
      <c r="H75" s="347"/>
      <c r="I75" s="347"/>
      <c r="J75" s="347"/>
      <c r="K75" s="347"/>
      <c r="L75" s="347"/>
      <c r="M75" s="347"/>
      <c r="N75" s="181"/>
      <c r="O75" s="210"/>
    </row>
    <row r="76" spans="2:15" ht="14.25">
      <c r="B76" s="209"/>
      <c r="C76" s="357" t="s">
        <v>57</v>
      </c>
      <c r="D76" s="357"/>
      <c r="E76" s="347"/>
      <c r="F76" s="348"/>
      <c r="G76" s="348"/>
      <c r="H76" s="348"/>
      <c r="I76" s="348"/>
      <c r="J76" s="348"/>
      <c r="K76" s="348"/>
      <c r="L76" s="348"/>
      <c r="M76" s="348"/>
      <c r="N76" s="179"/>
      <c r="O76" s="210"/>
    </row>
    <row r="77" spans="2:15" ht="15" customHeight="1">
      <c r="B77" s="209"/>
      <c r="C77" s="362" t="s">
        <v>26</v>
      </c>
      <c r="D77" s="362"/>
      <c r="E77" s="347" t="s">
        <v>90</v>
      </c>
      <c r="F77" s="348"/>
      <c r="G77" s="348"/>
      <c r="H77" s="348"/>
      <c r="I77" s="348"/>
      <c r="J77" s="348"/>
      <c r="K77" s="348"/>
      <c r="L77" s="348"/>
      <c r="M77" s="348"/>
      <c r="N77" s="179"/>
      <c r="O77" s="210"/>
    </row>
    <row r="78" spans="2:15" ht="14.2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5.7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5" thickBot="1">
      <c r="B80" s="209"/>
      <c r="C80" s="242" t="s">
        <v>18</v>
      </c>
      <c r="D80" s="121"/>
      <c r="E80" s="156" t="s">
        <v>146</v>
      </c>
      <c r="F80" s="121"/>
      <c r="G80" s="242" t="s">
        <v>11</v>
      </c>
      <c r="H80" s="119"/>
      <c r="I80" s="159" t="s">
        <v>153</v>
      </c>
      <c r="J80" s="121"/>
      <c r="K80" s="121"/>
      <c r="L80" s="121"/>
      <c r="M80" s="121"/>
      <c r="N80" s="121"/>
      <c r="O80" s="210"/>
    </row>
    <row r="81" spans="2:15" ht="43.5" thickBot="1">
      <c r="B81" s="209"/>
      <c r="C81" s="330" t="s">
        <v>40</v>
      </c>
      <c r="D81" s="330"/>
      <c r="E81" s="329" t="s">
        <v>22</v>
      </c>
      <c r="F81" s="329"/>
      <c r="G81" s="260">
        <f>$G$57</f>
        <v>2023</v>
      </c>
      <c r="H81" s="261">
        <f>G81+1</f>
        <v>2024</v>
      </c>
      <c r="I81" s="261">
        <f>H81+1</f>
        <v>2025</v>
      </c>
      <c r="J81" s="261">
        <f>I81+1</f>
        <v>2026</v>
      </c>
      <c r="K81" s="261">
        <f>J81+1</f>
        <v>2027</v>
      </c>
      <c r="L81" s="261">
        <f>K81+1</f>
        <v>2028</v>
      </c>
      <c r="M81" s="262" t="s">
        <v>41</v>
      </c>
      <c r="N81" s="262" t="str">
        <f>CONCATENATE("Sum of Expenditures Prior to ",G$19)</f>
        <v>Sum of Expenditures Prior to 2023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 t="s">
        <v>161</v>
      </c>
      <c r="F84" s="154"/>
      <c r="G84" s="155">
        <v>72123</v>
      </c>
      <c r="H84" s="151">
        <v>60268</v>
      </c>
      <c r="I84" s="152">
        <v>62380</v>
      </c>
      <c r="J84" s="151">
        <v>64578</v>
      </c>
      <c r="K84" s="151">
        <v>55497</v>
      </c>
      <c r="L84" s="151"/>
      <c r="M84" s="151"/>
      <c r="N84" s="192"/>
      <c r="O84" s="210"/>
    </row>
    <row r="85" spans="2:15" ht="14.25" customHeight="1" thickBot="1">
      <c r="B85" s="209"/>
      <c r="C85" s="333" t="s">
        <v>55</v>
      </c>
      <c r="D85" s="334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31" t="s">
        <v>56</v>
      </c>
      <c r="D86" s="332"/>
      <c r="E86" s="153" t="s">
        <v>159</v>
      </c>
      <c r="F86" s="154"/>
      <c r="G86" s="155">
        <v>28026</v>
      </c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33" t="s">
        <v>57</v>
      </c>
      <c r="D87" s="334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35" t="s">
        <v>26</v>
      </c>
      <c r="D88" s="336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.25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5.7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.5" thickBot="1">
      <c r="B92" s="209"/>
      <c r="C92" s="330" t="s">
        <v>40</v>
      </c>
      <c r="D92" s="330"/>
      <c r="E92" s="329" t="s">
        <v>22</v>
      </c>
      <c r="F92" s="329"/>
      <c r="G92" s="260">
        <f>$G$57</f>
        <v>2023</v>
      </c>
      <c r="H92" s="261">
        <f>G92+1</f>
        <v>2024</v>
      </c>
      <c r="I92" s="261">
        <f>H92+1</f>
        <v>2025</v>
      </c>
      <c r="J92" s="261">
        <f>I92+1</f>
        <v>2026</v>
      </c>
      <c r="K92" s="261">
        <f>J92+1</f>
        <v>2027</v>
      </c>
      <c r="L92" s="261">
        <f>K92+1</f>
        <v>2028</v>
      </c>
      <c r="M92" s="262" t="s">
        <v>41</v>
      </c>
      <c r="N92" s="262" t="str">
        <f>CONCATENATE("Sum of Expenditures Prior to ",G$19)</f>
        <v>Sum of Expenditures Prior to 2023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33" t="s">
        <v>55</v>
      </c>
      <c r="D96" s="334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31" t="s">
        <v>56</v>
      </c>
      <c r="D97" s="332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33" t="s">
        <v>57</v>
      </c>
      <c r="D98" s="334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35" t="s">
        <v>26</v>
      </c>
      <c r="D99" s="336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.25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5.7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.5" hidden="1" thickBot="1">
      <c r="B103" s="209"/>
      <c r="C103" s="330" t="s">
        <v>40</v>
      </c>
      <c r="D103" s="330"/>
      <c r="E103" s="329" t="s">
        <v>22</v>
      </c>
      <c r="F103" s="329"/>
      <c r="G103" s="260">
        <f>$G$57</f>
        <v>2023</v>
      </c>
      <c r="H103" s="261">
        <f>G103+1</f>
        <v>2024</v>
      </c>
      <c r="I103" s="261">
        <f>H103+1</f>
        <v>2025</v>
      </c>
      <c r="J103" s="261">
        <f>I103+1</f>
        <v>2026</v>
      </c>
      <c r="K103" s="261"/>
      <c r="L103" s="261"/>
      <c r="M103" s="262" t="s">
        <v>41</v>
      </c>
      <c r="N103" s="262" t="str">
        <f>CONCATENATE("Sum of Expenditures Prior to ",G$19)</f>
        <v>Sum of Expenditures Prior to 2023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33" t="s">
        <v>55</v>
      </c>
      <c r="D107" s="33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31" t="s">
        <v>56</v>
      </c>
      <c r="D108" s="33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33" t="s">
        <v>57</v>
      </c>
      <c r="D109" s="33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35" t="s">
        <v>26</v>
      </c>
      <c r="D110" s="33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.25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3.5" hidden="1" thickBot="1">
      <c r="B114" s="209"/>
      <c r="C114" s="330" t="s">
        <v>40</v>
      </c>
      <c r="D114" s="330"/>
      <c r="E114" s="329" t="s">
        <v>22</v>
      </c>
      <c r="F114" s="329"/>
      <c r="G114" s="279">
        <f>$G$57</f>
        <v>2023</v>
      </c>
      <c r="H114" s="280">
        <f>G114+1</f>
        <v>2024</v>
      </c>
      <c r="I114" s="280">
        <f>H114+1</f>
        <v>2025</v>
      </c>
      <c r="J114" s="280">
        <f>I114+1</f>
        <v>2026</v>
      </c>
      <c r="K114" s="280"/>
      <c r="L114" s="280"/>
      <c r="M114" s="281" t="s">
        <v>41</v>
      </c>
      <c r="N114" s="262" t="str">
        <f>CONCATENATE("Sum of Expenditures Prior to ",G$19)</f>
        <v>Sum of Expenditures Prior to 2023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39" t="s">
        <v>55</v>
      </c>
      <c r="D118" s="34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37" t="s">
        <v>56</v>
      </c>
      <c r="D119" s="33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39" t="s">
        <v>57</v>
      </c>
      <c r="D120" s="34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1" t="s">
        <v>26</v>
      </c>
      <c r="D121" s="34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3.5" hidden="1" thickBot="1">
      <c r="B125" s="209"/>
      <c r="C125" s="330" t="s">
        <v>40</v>
      </c>
      <c r="D125" s="330"/>
      <c r="E125" s="329" t="s">
        <v>22</v>
      </c>
      <c r="F125" s="329"/>
      <c r="G125" s="279">
        <f>$G$57</f>
        <v>2023</v>
      </c>
      <c r="H125" s="280">
        <f>G125+1</f>
        <v>2024</v>
      </c>
      <c r="I125" s="280">
        <f>H125+1</f>
        <v>2025</v>
      </c>
      <c r="J125" s="280">
        <f>I125+1</f>
        <v>2026</v>
      </c>
      <c r="K125" s="280"/>
      <c r="L125" s="280"/>
      <c r="M125" s="281" t="s">
        <v>41</v>
      </c>
      <c r="N125" s="262" t="str">
        <f>CONCATENATE("Sum of Expenditures Prior to ",G$19)</f>
        <v>Sum of Expenditures Prior to 2023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39" t="s">
        <v>55</v>
      </c>
      <c r="D129" s="34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37" t="s">
        <v>56</v>
      </c>
      <c r="D130" s="33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39" t="s">
        <v>57</v>
      </c>
      <c r="D131" s="34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1" t="s">
        <v>26</v>
      </c>
      <c r="D132" s="34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3.5" hidden="1" thickBot="1">
      <c r="B136" s="209"/>
      <c r="C136" s="330" t="s">
        <v>40</v>
      </c>
      <c r="D136" s="330"/>
      <c r="E136" s="329" t="s">
        <v>22</v>
      </c>
      <c r="F136" s="329"/>
      <c r="G136" s="279">
        <f>$G$57</f>
        <v>2023</v>
      </c>
      <c r="H136" s="280">
        <f>G136+1</f>
        <v>2024</v>
      </c>
      <c r="I136" s="280">
        <f>H136+1</f>
        <v>2025</v>
      </c>
      <c r="J136" s="280">
        <f>I136+1</f>
        <v>2026</v>
      </c>
      <c r="K136" s="280"/>
      <c r="L136" s="280"/>
      <c r="M136" s="281" t="s">
        <v>41</v>
      </c>
      <c r="N136" s="262" t="str">
        <f>CONCATENATE("Sum of Expenditures Prior to ",G$19)</f>
        <v>Sum of Expenditures Prior to 2023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39" t="s">
        <v>55</v>
      </c>
      <c r="D140" s="34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37" t="s">
        <v>56</v>
      </c>
      <c r="D141" s="33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39" t="s">
        <v>57</v>
      </c>
      <c r="D142" s="34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1" t="s">
        <v>26</v>
      </c>
      <c r="D143" s="34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.25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8" t="s">
        <v>100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9"/>
      <c r="O148" s="223"/>
      <c r="P148" s="224"/>
      <c r="Q148" s="224"/>
    </row>
    <row r="149" spans="2:17" ht="12.75" customHeight="1">
      <c r="B149" s="209"/>
      <c r="C149" s="348" t="s">
        <v>130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9"/>
      <c r="O149" s="223"/>
      <c r="P149" s="224"/>
      <c r="Q149" s="224"/>
    </row>
    <row r="150" spans="2:15" ht="1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5" thickBot="1">
      <c r="B152" s="209"/>
      <c r="C152" s="242" t="s">
        <v>123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25">
      <c r="B155" s="209"/>
      <c r="C155" s="360" t="s">
        <v>18</v>
      </c>
      <c r="D155" s="360" t="s">
        <v>39</v>
      </c>
      <c r="E155" s="370" t="s">
        <v>23</v>
      </c>
      <c r="F155" s="370"/>
      <c r="G155" s="282">
        <f>G81</f>
        <v>2023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25" thickBot="1">
      <c r="B156" s="209"/>
      <c r="C156" s="329"/>
      <c r="D156" s="329"/>
      <c r="E156" s="371"/>
      <c r="F156" s="371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.5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73" t="s">
        <v>139</v>
      </c>
      <c r="G171" s="374"/>
      <c r="H171" s="374"/>
      <c r="I171" s="374"/>
      <c r="J171" s="374"/>
      <c r="K171" s="374"/>
      <c r="L171" s="374"/>
      <c r="M171" s="374"/>
      <c r="N171" s="375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8" t="s">
        <v>144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9"/>
      <c r="O173" s="223"/>
    </row>
    <row r="174" spans="2:15" ht="34.5" customHeight="1" thickBot="1">
      <c r="B174" s="209"/>
      <c r="C174" s="376" t="s">
        <v>157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23"/>
    </row>
    <row r="175" spans="2:15" ht="34.5" customHeight="1" thickBot="1">
      <c r="B175" s="209"/>
      <c r="C175" s="379" t="s">
        <v>160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1"/>
      <c r="O175" s="223"/>
    </row>
    <row r="176" spans="2:15" ht="34.5" customHeight="1" thickBot="1">
      <c r="B176" s="209"/>
      <c r="C176" s="379" t="s">
        <v>158</v>
      </c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1"/>
      <c r="O176" s="223"/>
    </row>
    <row r="177" spans="2:15" ht="34.5" customHeight="1" thickBot="1">
      <c r="B177" s="209"/>
      <c r="C177" s="379" t="s">
        <v>122</v>
      </c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1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8" t="s">
        <v>145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116"/>
      <c r="O179" s="210"/>
    </row>
    <row r="180" spans="2:15" ht="1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1033677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V25" sqref="V25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.75">
      <c r="A1" s="410" t="s">
        <v>49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2" t="s">
        <v>31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"/>
    </row>
    <row r="4" spans="1:20" ht="3" customHeight="1" thickBot="1" thickTop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1"/>
    </row>
    <row r="5" spans="1:19" ht="13.5">
      <c r="A5" s="407" t="s">
        <v>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6"/>
    </row>
    <row r="6" spans="1:20" ht="13.5">
      <c r="A6" s="403" t="s">
        <v>0</v>
      </c>
      <c r="B6" s="404"/>
      <c r="C6" s="402" t="str">
        <f>IF('2a.  Simple Form Data Entry'!G11="","   ",'2a.  Simple Form Data Entry'!G11)</f>
        <v>SeaTac Village Public Health Lease</v>
      </c>
      <c r="D6" s="402"/>
      <c r="E6" s="402"/>
      <c r="F6" s="402"/>
      <c r="G6" s="402"/>
      <c r="H6" s="402"/>
      <c r="I6" s="402"/>
      <c r="J6" s="402"/>
      <c r="L6" s="292" t="s">
        <v>16</v>
      </c>
      <c r="M6" s="292"/>
      <c r="O6" s="72"/>
      <c r="Q6" s="72"/>
      <c r="R6" s="312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408" t="s">
        <v>142</v>
      </c>
      <c r="B7" s="399"/>
      <c r="C7" s="409" t="str">
        <f>IF('2a.  Simple Form Data Entry'!G12="","   ",'2a.  Simple Form Data Entry'!G12)</f>
        <v>Public Health</v>
      </c>
      <c r="D7" s="409"/>
      <c r="E7" s="409"/>
      <c r="F7" s="409"/>
      <c r="G7" s="409"/>
      <c r="H7" s="409"/>
      <c r="I7" s="409"/>
      <c r="J7" s="409"/>
      <c r="L7" s="102" t="s">
        <v>27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00" t="s">
        <v>2</v>
      </c>
      <c r="B8" s="401"/>
      <c r="C8" s="291" t="str">
        <f>IF('2a.  Simple Form Data Entry'!G15="","   ",'2a.  Simple Form Data Entry'!G15)</f>
        <v>Carolyn Mock / Mark Zandberg</v>
      </c>
      <c r="E8" s="291"/>
      <c r="F8" s="401" t="s">
        <v>8</v>
      </c>
      <c r="G8" s="401"/>
      <c r="H8" s="322" t="str">
        <f>IF('2a.  Simple Form Data Entry'!G15=""," ",'2a.  Simple Form Data Entry'!G16)</f>
        <v>6/15/23</v>
      </c>
      <c r="I8" s="291"/>
      <c r="J8" s="291"/>
      <c r="L8" s="399" t="s">
        <v>10</v>
      </c>
      <c r="M8" s="399"/>
      <c r="N8" s="399"/>
      <c r="O8" s="399"/>
      <c r="P8" s="74"/>
      <c r="Q8" s="74"/>
      <c r="R8" s="291" t="str">
        <f>IF('2a.  Simple Form Data Entry'!G13="","   ",'2a.  Simple Form Data Entry'!G13)</f>
        <v>Lease Renewal</v>
      </c>
      <c r="S8" s="321"/>
      <c r="T8" s="291"/>
      <c r="U8" s="291"/>
      <c r="V8" s="291"/>
      <c r="W8" s="291"/>
      <c r="X8" s="291"/>
    </row>
    <row r="9" spans="1:24" ht="13.5" customHeight="1">
      <c r="A9" s="400" t="s">
        <v>3</v>
      </c>
      <c r="B9" s="401"/>
      <c r="C9" s="293"/>
      <c r="D9" s="291"/>
      <c r="E9" s="291"/>
      <c r="F9" s="401" t="s">
        <v>13</v>
      </c>
      <c r="G9" s="401"/>
      <c r="H9" s="291"/>
      <c r="I9" s="291"/>
      <c r="J9" s="291"/>
      <c r="L9" s="399" t="s">
        <v>9</v>
      </c>
      <c r="M9" s="399"/>
      <c r="N9" s="399"/>
      <c r="O9" s="399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141</v>
      </c>
      <c r="B10" s="324"/>
      <c r="C10" s="446" t="str">
        <f>IF('2a.  Simple Form Data Entry'!G10=""," ",'2a.  Simple Form Data Entry'!G10)</f>
        <v>SeaTac Village Shopping Center Public Health Storefront Lease, Federal Way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1"/>
    </row>
    <row r="11" spans="1:20" ht="13.5" thickBot="1">
      <c r="A11" s="325"/>
      <c r="B11" s="326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2" t="s">
        <v>14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3" t="s">
        <v>32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17" t="s">
        <v>136</v>
      </c>
      <c r="B17" s="417"/>
      <c r="C17" s="417"/>
      <c r="D17" s="417"/>
      <c r="E17" s="414" t="str">
        <f>IF('2a.  Simple Form Data Entry'!G39="N","NA",'2a.  Simple Form Data Entry'!G40)</f>
        <v>NA</v>
      </c>
      <c r="F17" s="415"/>
      <c r="G17" s="416"/>
      <c r="H17" s="453" t="s">
        <v>143</v>
      </c>
      <c r="I17" s="454"/>
      <c r="J17" s="454"/>
      <c r="K17" s="454"/>
      <c r="L17" s="454"/>
      <c r="M17" s="454"/>
      <c r="N17" s="303"/>
      <c r="O17" s="450" t="str">
        <f>IF('2a.  Simple Form Data Entry'!G39="N","NA",'2a.  Simple Form Data Entry'!G41)</f>
        <v>NA</v>
      </c>
      <c r="P17" s="451"/>
      <c r="Q17" s="451"/>
      <c r="R17" s="451"/>
      <c r="S17" s="45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3" t="s">
        <v>33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6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2023</v>
      </c>
      <c r="J24" s="95">
        <f>'2a.  Simple Form Data Entry'!G19</f>
        <v>2023</v>
      </c>
      <c r="K24" s="96">
        <f>J24+1</f>
        <v>2024</v>
      </c>
      <c r="L24" s="96" t="str">
        <f>CONCATENATE(J24," / ",K24)</f>
        <v>2023 / 2024</v>
      </c>
      <c r="M24" s="96">
        <f>K24+1</f>
        <v>2025</v>
      </c>
      <c r="N24" s="96">
        <f>M24+1</f>
        <v>2026</v>
      </c>
      <c r="O24" s="96" t="str">
        <f>CONCATENATE(M24," / ",N24)</f>
        <v>2025 / 2026</v>
      </c>
      <c r="P24" s="96">
        <f>N24+1</f>
        <v>2027</v>
      </c>
      <c r="Q24" s="96">
        <f>P24+1</f>
        <v>2028</v>
      </c>
      <c r="R24" s="96" t="str">
        <f>CONCATENATE(P24," / ",Q24)</f>
        <v>2027 / 2028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2023</v>
      </c>
      <c r="J34" s="95">
        <f>'2a.  Simple Form Data Entry'!G19</f>
        <v>2023</v>
      </c>
      <c r="K34" s="96">
        <f>J34+1</f>
        <v>2024</v>
      </c>
      <c r="L34" s="96" t="str">
        <f>CONCATENATE(J34," / ",K34)</f>
        <v>2023 / 2024</v>
      </c>
      <c r="M34" s="96">
        <f>K34+1</f>
        <v>2025</v>
      </c>
      <c r="N34" s="96">
        <f>M34+1</f>
        <v>2026</v>
      </c>
      <c r="O34" s="96" t="str">
        <f>CONCATENATE(M34," / ",N34)</f>
        <v>2025 / 2026</v>
      </c>
      <c r="P34" s="96">
        <f>N34+1</f>
        <v>2027</v>
      </c>
      <c r="Q34" s="96">
        <f>P34+1</f>
        <v>2028</v>
      </c>
      <c r="R34" s="96" t="str">
        <f>CONCATENATE(P34," / ",Q34)</f>
        <v>2027 / 2028</v>
      </c>
      <c r="S34" s="97" t="s">
        <v>116</v>
      </c>
      <c r="T34" s="12"/>
    </row>
    <row r="35" spans="1:20" ht="13.5">
      <c r="A35" s="439" t="str">
        <f>IF('2a.  Simple Form Data Entry'!E80="","   ",'2a.  Simple Form Data Entry'!E80)</f>
        <v>Public Health</v>
      </c>
      <c r="B35" s="440"/>
      <c r="C35" s="441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DPH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1800</v>
      </c>
      <c r="G35" s="79" t="str">
        <f>IF('2a.  Simple Form Data Entry'!I80="","   ",'2a.  Simple Form Data Entry'!I80)</f>
        <v>1033677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45.7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>Rent &amp; Operating Costs; rent cost based on holdover rate through 10/31/23 and amendment rate 11/1/23 through 10/31/27</v>
      </c>
      <c r="I38" s="80">
        <f>'2a.  Simple Form Data Entry'!N84</f>
        <v>0</v>
      </c>
      <c r="J38" s="80">
        <f>'2a.  Simple Form Data Entry'!G84</f>
        <v>72123</v>
      </c>
      <c r="K38" s="80">
        <f>'2a.  Simple Form Data Entry'!H84</f>
        <v>60268</v>
      </c>
      <c r="L38" s="80">
        <f t="shared" si="7"/>
        <v>132391</v>
      </c>
      <c r="M38" s="80">
        <f>'2a.  Simple Form Data Entry'!I84</f>
        <v>62380</v>
      </c>
      <c r="N38" s="80">
        <f>'2a.  Simple Form Data Entry'!J84</f>
        <v>64578</v>
      </c>
      <c r="O38" s="80">
        <f t="shared" si="5"/>
        <v>126958</v>
      </c>
      <c r="P38" s="80">
        <f>'2a.  Simple Form Data Entry'!K84</f>
        <v>55497</v>
      </c>
      <c r="Q38" s="80">
        <f>'2a.  Simple Form Data Entry'!L84</f>
        <v>0</v>
      </c>
      <c r="R38" s="80">
        <f t="shared" si="6"/>
        <v>55497</v>
      </c>
      <c r="S38" s="83">
        <f>'2a.  Simple Form Data Entry'!M84</f>
        <v>0</v>
      </c>
      <c r="T38" s="12"/>
    </row>
    <row r="39" spans="1:20" ht="33.75" customHeight="1">
      <c r="A39" s="16"/>
      <c r="B39" s="395" t="s">
        <v>55</v>
      </c>
      <c r="C39" s="396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29.25" customHeight="1">
      <c r="A40" s="16"/>
      <c r="B40" s="382" t="s">
        <v>56</v>
      </c>
      <c r="C40" s="383"/>
      <c r="D40" s="45"/>
      <c r="E40" s="45"/>
      <c r="F40" s="45"/>
      <c r="G40" s="45"/>
      <c r="H40" s="199" t="str">
        <f>IF('2a.  Simple Form Data Entry'!E86="","  ",'2a.  Simple Form Data Entry'!E86)</f>
        <v>Tenant Improvement Costs to King County (Half of total TI Cost)</v>
      </c>
      <c r="I40" s="80">
        <f>'2a.  Simple Form Data Entry'!N86</f>
        <v>0</v>
      </c>
      <c r="J40" s="80">
        <f>'2a.  Simple Form Data Entry'!G86</f>
        <v>28026</v>
      </c>
      <c r="K40" s="80">
        <f>'2a.  Simple Form Data Entry'!H86</f>
        <v>0</v>
      </c>
      <c r="L40" s="80">
        <f t="shared" si="7"/>
        <v>28026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5" t="s">
        <v>57</v>
      </c>
      <c r="C41" s="396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84" t="s">
        <v>26</v>
      </c>
      <c r="C42" s="385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100149</v>
      </c>
      <c r="K43" s="63">
        <f t="shared" si="8"/>
        <v>60268</v>
      </c>
      <c r="L43" s="63">
        <f t="shared" si="7"/>
        <v>160417</v>
      </c>
      <c r="M43" s="63">
        <f t="shared" si="8"/>
        <v>62380</v>
      </c>
      <c r="N43" s="63">
        <f t="shared" si="8"/>
        <v>64578</v>
      </c>
      <c r="O43" s="63">
        <f t="shared" si="5"/>
        <v>126958</v>
      </c>
      <c r="P43" s="63">
        <f aca="true" t="shared" si="9" ref="P43:Q43">SUM(P36:P42)</f>
        <v>55497</v>
      </c>
      <c r="Q43" s="63">
        <f t="shared" si="9"/>
        <v>0</v>
      </c>
      <c r="R43" s="63">
        <f t="shared" si="6"/>
        <v>55497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386" t="str">
        <f>IF('2a.  Simple Form Data Entry'!E91="","   ",'2a.  Simple Form Data Entry'!E91)</f>
        <v xml:space="preserve">   </v>
      </c>
      <c r="B45" s="387"/>
      <c r="C45" s="38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5" t="s">
        <v>55</v>
      </c>
      <c r="C49" s="396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2" t="s">
        <v>56</v>
      </c>
      <c r="C50" s="383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5" t="s">
        <v>57</v>
      </c>
      <c r="C51" s="396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84" t="s">
        <v>26</v>
      </c>
      <c r="C52" s="385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86" t="str">
        <f>IF('2a.  Simple Form Data Entry'!E102="","   ",'2a.  Simple Form Data Entry'!E102)</f>
        <v xml:space="preserve">   </v>
      </c>
      <c r="B55" s="387"/>
      <c r="C55" s="38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5" t="s">
        <v>55</v>
      </c>
      <c r="C59" s="396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2" t="s">
        <v>56</v>
      </c>
      <c r="C60" s="383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5" t="s">
        <v>57</v>
      </c>
      <c r="C61" s="396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84" t="s">
        <v>26</v>
      </c>
      <c r="C62" s="385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86" t="str">
        <f>IF('2a.  Simple Form Data Entry'!E113="","   ",'2a.  Simple Form Data Entry'!E113)</f>
        <v xml:space="preserve">   </v>
      </c>
      <c r="B65" s="387"/>
      <c r="C65" s="38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5" t="s">
        <v>55</v>
      </c>
      <c r="C69" s="396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2" t="s">
        <v>56</v>
      </c>
      <c r="C70" s="383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5" t="s">
        <v>57</v>
      </c>
      <c r="C71" s="396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84" t="s">
        <v>26</v>
      </c>
      <c r="C72" s="385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86" t="str">
        <f>IF('2a.  Simple Form Data Entry'!E124="","   ",'2a.  Simple Form Data Entry'!E124)</f>
        <v xml:space="preserve">   </v>
      </c>
      <c r="B75" s="387"/>
      <c r="C75" s="38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5" t="s">
        <v>55</v>
      </c>
      <c r="C79" s="396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2" t="s">
        <v>56</v>
      </c>
      <c r="C80" s="383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5" t="s">
        <v>57</v>
      </c>
      <c r="C81" s="396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84" t="s">
        <v>26</v>
      </c>
      <c r="C82" s="385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86" t="str">
        <f>IF('2a.  Simple Form Data Entry'!E135="","   ",'2a.  Simple Form Data Entry'!E135)</f>
        <v xml:space="preserve">   </v>
      </c>
      <c r="B85" s="387"/>
      <c r="C85" s="38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5" t="s">
        <v>55</v>
      </c>
      <c r="C89" s="396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2" t="s">
        <v>56</v>
      </c>
      <c r="C90" s="383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5" t="s">
        <v>57</v>
      </c>
      <c r="C91" s="396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84" t="s">
        <v>26</v>
      </c>
      <c r="C92" s="385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100149</v>
      </c>
      <c r="K95" s="56">
        <f t="shared" si="23"/>
        <v>60268</v>
      </c>
      <c r="L95" s="56">
        <f t="shared" si="10"/>
        <v>160417</v>
      </c>
      <c r="M95" s="56">
        <f t="shared" si="23"/>
        <v>62380</v>
      </c>
      <c r="N95" s="56">
        <f t="shared" si="23"/>
        <v>64578</v>
      </c>
      <c r="O95" s="56">
        <f t="shared" si="11"/>
        <v>126958</v>
      </c>
      <c r="P95" s="56">
        <f aca="true" t="shared" si="24" ref="P95:Q95">P73+P63+P53+P43+P83+P93</f>
        <v>55497</v>
      </c>
      <c r="Q95" s="56">
        <f t="shared" si="24"/>
        <v>0</v>
      </c>
      <c r="R95" s="56">
        <f t="shared" si="12"/>
        <v>55497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1" t="s">
        <v>15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9" t="s">
        <v>18</v>
      </c>
      <c r="B101" s="390"/>
      <c r="C101" s="391"/>
      <c r="D101" s="420" t="s">
        <v>19</v>
      </c>
      <c r="E101" s="420" t="s">
        <v>5</v>
      </c>
      <c r="F101" s="442" t="s">
        <v>104</v>
      </c>
      <c r="G101" s="420" t="s">
        <v>11</v>
      </c>
      <c r="H101" s="433" t="s">
        <v>23</v>
      </c>
      <c r="I101" s="308"/>
      <c r="J101" s="189">
        <f>'2a.  Simple Form Data Entry'!G19</f>
        <v>2023</v>
      </c>
      <c r="K101" s="285" t="str">
        <f>'2a.  Simple Form Data Entry'!H155</f>
        <v>NA</v>
      </c>
      <c r="L101" s="444" t="str">
        <f>CONCATENATE(L24," Appropriation Change")</f>
        <v>2023 / 2024 Appropriation Change</v>
      </c>
      <c r="P101" s="42"/>
      <c r="Q101" s="307"/>
      <c r="R101" s="426" t="s">
        <v>131</v>
      </c>
      <c r="S101" s="427"/>
      <c r="T101" s="42"/>
    </row>
    <row r="102" spans="1:20" ht="27.75" customHeight="1" thickBot="1">
      <c r="A102" s="392"/>
      <c r="B102" s="393"/>
      <c r="C102" s="394"/>
      <c r="D102" s="421"/>
      <c r="E102" s="421"/>
      <c r="F102" s="443"/>
      <c r="G102" s="421"/>
      <c r="H102" s="434"/>
      <c r="I102" s="309"/>
      <c r="J102" s="190" t="s">
        <v>24</v>
      </c>
      <c r="K102" s="286" t="str">
        <f>'2a.  Simple Form Data Entry'!H156</f>
        <v xml:space="preserve"> </v>
      </c>
      <c r="L102" s="445"/>
      <c r="P102" s="42"/>
      <c r="Q102" s="307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22">
        <f>'2a.  Simple Form Data Entry'!J157</f>
        <v>0</v>
      </c>
      <c r="S103" s="423"/>
      <c r="T103" s="42"/>
    </row>
    <row r="104" spans="1:20" ht="14.2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424">
        <f>'2a.  Simple Form Data Entry'!J158</f>
        <v>0</v>
      </c>
      <c r="S104" s="425"/>
      <c r="T104" s="42"/>
    </row>
    <row r="105" spans="1:20" ht="14.2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424">
        <f>'2a.  Simple Form Data Entry'!J159</f>
        <v>0</v>
      </c>
      <c r="S105" s="425"/>
      <c r="T105" s="42"/>
    </row>
    <row r="106" spans="1:20" ht="14.2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424">
        <f>'2a.  Simple Form Data Entry'!J160</f>
        <v>0</v>
      </c>
      <c r="S106" s="425"/>
      <c r="T106" s="42"/>
    </row>
    <row r="107" spans="1:20" ht="14.2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424">
        <f>'2a.  Simple Form Data Entry'!J161</f>
        <v>0</v>
      </c>
      <c r="S107" s="425"/>
      <c r="T107" s="42"/>
    </row>
    <row r="108" spans="1:20" ht="14.2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424">
        <f>'2a.  Simple Form Data Entry'!J162</f>
        <v>0</v>
      </c>
      <c r="S108" s="425"/>
      <c r="T108" s="42"/>
    </row>
    <row r="109" spans="1:20" ht="15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437">
        <f>SUM(R103:S107)</f>
        <v>0</v>
      </c>
      <c r="S109" s="43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133</v>
      </c>
      <c r="B112" s="435" t="str">
        <f>IF('2a.  Simple Form Data Entry'!G39="Y","See note 5 below.",'2a.  Simple Form Data Entry'!D43)</f>
        <v>An NPV analysis was not performed because this is a renewal of an exisitng lease.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3.5">
      <c r="A113" s="68" t="s">
        <v>112</v>
      </c>
      <c r="B113" s="430" t="s">
        <v>140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 t="s">
        <v>52</v>
      </c>
      <c r="B114" s="431" t="s">
        <v>115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 t="s">
        <v>113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 t="s">
        <v>114</v>
      </c>
      <c r="B116" s="41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5"/>
    </row>
    <row r="117" spans="1:20" ht="16.5" customHeight="1">
      <c r="A117" s="67" t="s">
        <v>117</v>
      </c>
      <c r="B117" s="418" t="s">
        <v>111</v>
      </c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5"/>
    </row>
    <row r="118" spans="1:19" ht="15.75" customHeight="1">
      <c r="A118" s="67"/>
      <c r="B118" s="436" t="str">
        <f>'2a.  Simple Form Data Entry'!C174</f>
        <v>- This is an extension of the current lease through 10/31/2027 with 3% annual base rent increases.  Operating costs are estimated using 5% annual increases.</v>
      </c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</row>
    <row r="119" spans="1:19" ht="18.75" customHeight="1">
      <c r="A119" s="67"/>
      <c r="B119" s="436" t="str">
        <f>'2a.  Simple Form Data Entry'!C175</f>
        <v>- The current lease expired 10/31/22.  King County is paying the holdover rate at 125% = $4,037.70/month until the amendment is executed.</v>
      </c>
      <c r="C119" s="436"/>
      <c r="D119" s="436"/>
      <c r="E119" s="436"/>
      <c r="F119" s="436"/>
      <c r="G119" s="436"/>
      <c r="H119" s="436"/>
      <c r="I119" s="436"/>
      <c r="J119" s="436"/>
      <c r="K119" s="436"/>
      <c r="L119" s="436"/>
      <c r="M119" s="436"/>
      <c r="N119" s="436"/>
      <c r="O119" s="436"/>
      <c r="P119" s="436"/>
      <c r="Q119" s="436"/>
      <c r="R119" s="436"/>
      <c r="S119" s="436"/>
    </row>
    <row r="120" spans="1:19" ht="33" customHeight="1">
      <c r="A120" s="67"/>
      <c r="B120" s="436" t="str">
        <f>'2a.  Simple Form Data Entry'!C176</f>
        <v>- Tenant improvement costs total $56,052 for construction of a new ADA bathroom and refurbishment of existing space.  The lease includes a tenant improvement allowance of $28,026.  This allowance covers half the cost of the proposed work.  The remaining half to be covered by King County.</v>
      </c>
      <c r="C120" s="436"/>
      <c r="D120" s="436"/>
      <c r="E120" s="436"/>
      <c r="F120" s="436"/>
      <c r="G120" s="436"/>
      <c r="H120" s="436"/>
      <c r="I120" s="436"/>
      <c r="J120" s="436"/>
      <c r="K120" s="436"/>
      <c r="L120" s="436"/>
      <c r="M120" s="436"/>
      <c r="N120" s="436"/>
      <c r="O120" s="436"/>
      <c r="P120" s="436"/>
      <c r="Q120" s="436"/>
      <c r="R120" s="436"/>
      <c r="S120" s="436"/>
    </row>
    <row r="121" spans="1:19" ht="15" customHeight="1">
      <c r="A121" s="67"/>
      <c r="B121" s="436" t="str">
        <f>'2a.  Simple Form Data Entry'!C177</f>
        <v xml:space="preserve">- </v>
      </c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</row>
    <row r="122" spans="1:20" ht="13.5">
      <c r="A122" s="67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5"/>
    </row>
    <row r="123" spans="1:19" ht="13.5">
      <c r="A123" s="67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</row>
    <row r="124" spans="1:19" ht="13.5">
      <c r="A124" t="str">
        <f>IF('2a.  Simple Form Data Entry'!C180=""," ","6.")</f>
        <v xml:space="preserve"> 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</row>
    <row r="125" spans="1:19" ht="13.5">
      <c r="A125" s="69"/>
      <c r="B125" s="436"/>
      <c r="C125" s="436"/>
      <c r="D125" s="436"/>
      <c r="E125" s="436"/>
      <c r="F125" s="436"/>
      <c r="G125" s="436"/>
      <c r="H125" s="436"/>
      <c r="I125" s="436"/>
      <c r="J125" s="436"/>
      <c r="K125" s="436"/>
      <c r="L125" s="436"/>
      <c r="M125" s="436"/>
      <c r="N125" s="436"/>
      <c r="O125" s="436"/>
      <c r="P125" s="436"/>
      <c r="Q125" s="436"/>
      <c r="R125" s="436"/>
      <c r="S125" s="436"/>
    </row>
    <row r="126" spans="1:19" ht="13.5">
      <c r="A126" s="69"/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  <c r="Q126" s="436"/>
      <c r="R126" s="436"/>
      <c r="S126" s="436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YQKKTEHHRR7V-1353-5375</_dlc_DocId>
    <_dlc_DocIdUrl xmlns="cfc4bdfe-72e7-4bcf-8777-527aa6965755">
      <Url>https://kc1-portal38.sharepoint.com/FMD/Legislation2015/_layouts/15/DocIdRedir.aspx?ID=YQKKTEHHRR7V-1353-5375</Url>
      <Description>YQKKTEHHRR7V-1353-5375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1ff4bbbe-e948-4d8f-bbf3-024ce416f147"/>
    <ds:schemaRef ds:uri="b516f40b-13c9-483a-b8d0-25e20c0c5f62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fc4bdfe-72e7-4bcf-8777-527aa6965755"/>
  </ds:schemaRefs>
</ds:datastoreItem>
</file>

<file path=customXml/itemProps4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63EE038-96F5-47BE-9D87-9836C158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Steadman, Marka</cp:lastModifiedBy>
  <cp:lastPrinted>2015-03-19T18:52:03Z</cp:lastPrinted>
  <dcterms:created xsi:type="dcterms:W3CDTF">1999-06-02T23:29:55Z</dcterms:created>
  <dcterms:modified xsi:type="dcterms:W3CDTF">2023-10-10T14:45:45Z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7f8b2c78-ca98-4d73-83b5-5f56ecd8b3cc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