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<sst xmlns="http://schemas.openxmlformats.org/spreadsheetml/2006/main" count="339" uniqueCount="162">
  <si>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</si>
  <si>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</si>
  <si>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</si>
  <si>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</si>
  <si>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</si>
  <si>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</si>
  <si>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</si>
  <si>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</si>
  <si>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</si>
  <si>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</si>
  <si>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</si>
  <si>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</si>
  <si>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</si>
  <si>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</si>
  <si>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</si>
  <si>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</si>
  <si>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</si>
  <si>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</si>
  <si>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</si>
  <si>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</si>
  <si>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</si>
  <si>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</si>
  <si>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</si>
  <si>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</si>
  <si>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</si>
  <si>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</si>
  <si>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</si>
  <si>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</si>
  <si>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</si>
  <si>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</si>
  <si>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</si>
  <si>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</si>
  <si>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</si>
  <si>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</si>
  <si>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</si>
  <si>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</si>
  <si>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</si>
  <si>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</si>
  <si>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</si>
  <si>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</si>
  <si>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</si>
  <si>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</si>
  <si>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</si>
  <si>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</si>
  <si>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</si>
  <si>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</si>
  <si>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</si>
  <si>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</si>
  <si>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</si>
  <si>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</si>
  <si>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</si>
  <si>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</si>
  <si>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</si>
  <si>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</si>
  <si>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</si>
  <si>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</si>
  <si>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</si>
  <si>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</si>
  <si>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</si>
  <si>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</si>
  <si>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</si>
  <si>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</si>
  <si>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</si>
  <si>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</si>
  <si>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</si>
  <si>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</si>
  <si>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</si>
  <si>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</si>
  <si>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</si>
  <si>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</si>
  <si>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</si>
  <si>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</si>
  <si>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</si>
  <si>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</si>
  <si>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</si>
  <si>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</si>
  <si>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</si>
  <si>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</si>
  <si>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</si>
  <si>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</si>
  <si>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</si>
  <si>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</si>
  <si>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</si>
  <si>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</si>
  <si>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</si>
  <si>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</si>
  <si>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</si>
  <si>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</si>
  <si>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</si>
  <si>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</si>
  <si>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</si>
  <si>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</si>
  <si>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</si>
  <si>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</si>
  <si>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</si>
  <si>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</si>
  <si>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</si>
  <si>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</si>
  <si>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</si>
  <si>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</si>
  <si>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</si>
  <si>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</si>
  <si>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</si>
  <si>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</si>
  <si>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</si>
  <si>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</si>
  <si>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</si>
  <si>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</si>
  <si>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</si>
  <si>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</si>
  <si>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</si>
  <si>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</si>
  <si>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</si>
  <si>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</si>
  <si>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</si>
  <si>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</si>
  <si>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</si>
  <si>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</si>
  <si>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</si>
  <si>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</si>
  <si>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</si>
  <si>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</si>
  <si>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</si>
  <si>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</si>
  <si>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</si>
  <si>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</si>
  <si>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</si>
  <si>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</si>
  <si>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</si>
  <si>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</si>
  <si>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</si>
  <si>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</si>
  <si>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</si>
  <si>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</si>
  <si>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</si>
  <si>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</si>
  <si>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</si>
  <si>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</si>
  <si>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</si>
  <si>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</si>
  <si>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</si>
  <si>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</si>
  <si>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</si>
  <si>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</si>
  <si>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New Lease</t>
  </si>
  <si>
    <t>Stand Alone</t>
  </si>
  <si>
    <t>2/21/22</t>
  </si>
  <si>
    <t>-  King County will assign, sell and transfer certain premises-related assets, improvements and agreements to the PSERN Operator through the Assignment and Bill of Sale included with the lease.</t>
  </si>
  <si>
    <t>DES / Facilities Management</t>
  </si>
  <si>
    <t>DES</t>
  </si>
  <si>
    <t>0010</t>
  </si>
  <si>
    <t>Facilities Management</t>
  </si>
  <si>
    <t>Top Hat PSERN Operator Lease</t>
  </si>
  <si>
    <t>An NPV analysis was not performed because this is a lease for PSERN use of KC property for operation of their system.</t>
  </si>
  <si>
    <t>36250 - EXT LT SPACE FAC RENT</t>
  </si>
  <si>
    <t>Revenue will be received upon lease commencement</t>
  </si>
  <si>
    <t>-</t>
  </si>
  <si>
    <t>Carolyn Mock / Julie Ockerman</t>
  </si>
  <si>
    <t>-  This is a ground lease between the PSERN Operator and King County.  The PSERN Operator will pay annual rent to King County starting at $16,000 with annual 2% escalations.</t>
  </si>
  <si>
    <t>PSERN Operator Ground Lease at Top Hat, 206 SW 112th St, Seattle WA</t>
  </si>
  <si>
    <t>-  King County KCIT Radio Communications will realize cost savings from no longer operating and maintaining this site.</t>
  </si>
  <si>
    <t>Sid Bender/PSB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</si>
</sst>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96">
      <selection activeCell="C177" sqref="C177:N17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4" t="s">
        <v>60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139</v>
      </c>
      <c r="D10" s="234"/>
      <c r="E10" s="234"/>
      <c r="F10" s="234"/>
      <c r="G10" s="138" t="s">
        <v>159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8" t="s">
        <v>76</v>
      </c>
      <c r="E11" s="348"/>
      <c r="F11" s="349"/>
      <c r="G11" s="138" t="s">
        <v>152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2" t="s">
        <v>75</v>
      </c>
      <c r="E12" s="342"/>
      <c r="F12" s="343"/>
      <c r="G12" s="138" t="s">
        <v>148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2" t="s">
        <v>74</v>
      </c>
      <c r="E13" s="342"/>
      <c r="F13" s="343"/>
      <c r="G13" s="138" t="s">
        <v>144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8" t="s">
        <v>73</v>
      </c>
      <c r="E14" s="342"/>
      <c r="F14" s="343"/>
      <c r="G14" s="138" t="s">
        <v>145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2" t="s">
        <v>72</v>
      </c>
      <c r="E15" s="342"/>
      <c r="F15" s="343"/>
      <c r="G15" s="138" t="s">
        <v>157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2" t="s">
        <v>103</v>
      </c>
      <c r="E16" s="342"/>
      <c r="F16" s="239"/>
      <c r="G16" s="186" t="s">
        <v>146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2" t="s">
        <v>69</v>
      </c>
      <c r="E17" s="342"/>
      <c r="F17" s="343"/>
      <c r="G17" s="141">
        <v>20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48" t="s">
        <v>70</v>
      </c>
      <c r="E18" s="348"/>
      <c r="F18" s="349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48" t="s">
        <v>131</v>
      </c>
      <c r="E19" s="348"/>
      <c r="F19" s="349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66" t="s">
        <v>34</v>
      </c>
      <c r="H20" s="366"/>
      <c r="I20" s="366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151</v>
      </c>
      <c r="H21" s="144"/>
      <c r="I21" s="145"/>
      <c r="J21" s="326"/>
      <c r="K21" s="326" t="s">
        <v>149</v>
      </c>
      <c r="L21" s="327" t="s">
        <v>150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8"/>
      <c r="L31" s="298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7" t="s">
        <v>123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5" t="s">
        <v>133</v>
      </c>
      <c r="D39" s="357" t="s">
        <v>134</v>
      </c>
      <c r="E39" s="357"/>
      <c r="F39" s="357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62" t="s">
        <v>77</v>
      </c>
      <c r="E40" s="362"/>
      <c r="F40" s="363"/>
      <c r="G40" s="316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62" t="s">
        <v>78</v>
      </c>
      <c r="E41" s="362"/>
      <c r="F41" s="363"/>
      <c r="G41" s="317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50" t="s">
        <v>153</v>
      </c>
      <c r="E43" s="351"/>
      <c r="F43" s="351"/>
      <c r="G43" s="351"/>
      <c r="H43" s="351"/>
      <c r="I43" s="352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3" t="s">
        <v>99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8" t="s">
        <v>20</v>
      </c>
      <c r="F57" s="368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 t="s">
        <v>151</v>
      </c>
      <c r="D58" s="158" t="s">
        <v>50</v>
      </c>
      <c r="E58" s="344" t="s">
        <v>154</v>
      </c>
      <c r="F58" s="345"/>
      <c r="G58" s="151"/>
      <c r="H58" s="151"/>
      <c r="I58" s="151">
        <v>16000</v>
      </c>
      <c r="J58" s="151">
        <v>16320</v>
      </c>
      <c r="K58" s="151">
        <v>16646.4</v>
      </c>
      <c r="L58" s="151">
        <v>16979.33</v>
      </c>
      <c r="M58" s="151">
        <v>322812.19</v>
      </c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0"/>
      <c r="K60" s="301"/>
      <c r="L60" s="301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4" t="s">
        <v>84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5"/>
      <c r="D69" s="365"/>
      <c r="E69" s="365"/>
      <c r="F69" s="365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62" t="s">
        <v>85</v>
      </c>
      <c r="F71" s="362"/>
      <c r="G71" s="362"/>
      <c r="H71" s="362"/>
      <c r="I71" s="362"/>
      <c r="J71" s="362"/>
      <c r="K71" s="362"/>
      <c r="L71" s="362"/>
      <c r="M71" s="362"/>
      <c r="N71" s="180"/>
      <c r="O71" s="210"/>
    </row>
    <row r="72" spans="2:15" ht="13.5" customHeight="1">
      <c r="B72" s="209"/>
      <c r="C72" s="267" t="s">
        <v>25</v>
      </c>
      <c r="D72" s="268"/>
      <c r="E72" s="346" t="s">
        <v>86</v>
      </c>
      <c r="F72" s="346"/>
      <c r="G72" s="346"/>
      <c r="H72" s="346"/>
      <c r="I72" s="346"/>
      <c r="J72" s="346"/>
      <c r="K72" s="346"/>
      <c r="L72" s="346"/>
      <c r="M72" s="346"/>
      <c r="N72" s="181"/>
      <c r="O72" s="210"/>
    </row>
    <row r="73" spans="2:15" ht="14.5">
      <c r="B73" s="209"/>
      <c r="C73" s="267" t="s">
        <v>53</v>
      </c>
      <c r="D73" s="268"/>
      <c r="E73" s="346" t="s">
        <v>87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0"/>
    </row>
    <row r="74" spans="2:15" ht="14.5">
      <c r="B74" s="209"/>
      <c r="C74" s="356" t="s">
        <v>55</v>
      </c>
      <c r="D74" s="356"/>
      <c r="E74" s="346" t="s">
        <v>88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0"/>
    </row>
    <row r="75" spans="2:15" ht="14.25" customHeight="1">
      <c r="B75" s="209"/>
      <c r="C75" s="360" t="s">
        <v>56</v>
      </c>
      <c r="D75" s="360"/>
      <c r="E75" s="346" t="s">
        <v>89</v>
      </c>
      <c r="F75" s="346"/>
      <c r="G75" s="346"/>
      <c r="H75" s="346"/>
      <c r="I75" s="346"/>
      <c r="J75" s="346"/>
      <c r="K75" s="346"/>
      <c r="L75" s="346"/>
      <c r="M75" s="346"/>
      <c r="N75" s="181"/>
      <c r="O75" s="210"/>
    </row>
    <row r="76" spans="2:15" ht="14.5">
      <c r="B76" s="209"/>
      <c r="C76" s="356" t="s">
        <v>57</v>
      </c>
      <c r="D76" s="356"/>
      <c r="E76" s="346"/>
      <c r="F76" s="347"/>
      <c r="G76" s="347"/>
      <c r="H76" s="347"/>
      <c r="I76" s="347"/>
      <c r="J76" s="347"/>
      <c r="K76" s="347"/>
      <c r="L76" s="347"/>
      <c r="M76" s="347"/>
      <c r="N76" s="179"/>
      <c r="O76" s="210"/>
    </row>
    <row r="77" spans="2:15" ht="15" customHeight="1">
      <c r="B77" s="209"/>
      <c r="C77" s="361" t="s">
        <v>26</v>
      </c>
      <c r="D77" s="361"/>
      <c r="E77" s="346" t="s">
        <v>90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29" t="s">
        <v>40</v>
      </c>
      <c r="D81" s="329"/>
      <c r="E81" s="328" t="s">
        <v>22</v>
      </c>
      <c r="F81" s="328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32" t="s">
        <v>55</v>
      </c>
      <c r="D85" s="333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30" t="s">
        <v>56</v>
      </c>
      <c r="D86" s="331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2" t="s">
        <v>57</v>
      </c>
      <c r="D87" s="333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4" t="s">
        <v>26</v>
      </c>
      <c r="D88" s="335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29" t="s">
        <v>40</v>
      </c>
      <c r="D92" s="329"/>
      <c r="E92" s="328" t="s">
        <v>22</v>
      </c>
      <c r="F92" s="328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2" t="s">
        <v>55</v>
      </c>
      <c r="D96" s="333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30" t="s">
        <v>56</v>
      </c>
      <c r="D97" s="331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2" t="s">
        <v>57</v>
      </c>
      <c r="D98" s="333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4" t="s">
        <v>26</v>
      </c>
      <c r="D99" s="335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29" t="s">
        <v>40</v>
      </c>
      <c r="D103" s="329"/>
      <c r="E103" s="328" t="s">
        <v>22</v>
      </c>
      <c r="F103" s="328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2" t="s">
        <v>55</v>
      </c>
      <c r="D107" s="33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30" t="s">
        <v>56</v>
      </c>
      <c r="D108" s="33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2" t="s">
        <v>57</v>
      </c>
      <c r="D109" s="33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4" t="s">
        <v>26</v>
      </c>
      <c r="D110" s="33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29" t="s">
        <v>40</v>
      </c>
      <c r="D114" s="329"/>
      <c r="E114" s="328" t="s">
        <v>22</v>
      </c>
      <c r="F114" s="328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8" t="s">
        <v>55</v>
      </c>
      <c r="D118" s="33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6" t="s">
        <v>56</v>
      </c>
      <c r="D119" s="33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8" t="s">
        <v>57</v>
      </c>
      <c r="D120" s="33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0" t="s">
        <v>26</v>
      </c>
      <c r="D121" s="34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29" t="s">
        <v>40</v>
      </c>
      <c r="D125" s="329"/>
      <c r="E125" s="328" t="s">
        <v>22</v>
      </c>
      <c r="F125" s="328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8" t="s">
        <v>55</v>
      </c>
      <c r="D129" s="33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6" t="s">
        <v>56</v>
      </c>
      <c r="D130" s="33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8" t="s">
        <v>57</v>
      </c>
      <c r="D131" s="33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0" t="s">
        <v>26</v>
      </c>
      <c r="D132" s="34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29" t="s">
        <v>40</v>
      </c>
      <c r="D136" s="329"/>
      <c r="E136" s="328" t="s">
        <v>22</v>
      </c>
      <c r="F136" s="328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8" t="s">
        <v>55</v>
      </c>
      <c r="D140" s="33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6" t="s">
        <v>56</v>
      </c>
      <c r="D141" s="33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8" t="s">
        <v>57</v>
      </c>
      <c r="D142" s="33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0" t="s">
        <v>26</v>
      </c>
      <c r="D143" s="34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7" t="s">
        <v>100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3"/>
      <c r="P148" s="224"/>
      <c r="Q148" s="224"/>
    </row>
    <row r="149" spans="2:17" ht="12.75" customHeight="1">
      <c r="B149" s="209"/>
      <c r="C149" s="347" t="s">
        <v>129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122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5" ht="14.5">
      <c r="B155" s="209"/>
      <c r="C155" s="359" t="s">
        <v>18</v>
      </c>
      <c r="D155" s="359" t="s">
        <v>39</v>
      </c>
      <c r="E155" s="369" t="s">
        <v>23</v>
      </c>
      <c r="F155" s="369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5" ht="29.5" thickBot="1">
      <c r="B156" s="209"/>
      <c r="C156" s="328"/>
      <c r="D156" s="328"/>
      <c r="E156" s="370"/>
      <c r="F156" s="370"/>
      <c r="G156" s="284" t="s">
        <v>24</v>
      </c>
      <c r="H156" s="284" t="str">
        <f>IF(H155="NA"," ","Allocation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8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8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299"/>
      <c r="L159" s="299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299"/>
      <c r="L160" s="299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299"/>
      <c r="L161" s="299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299"/>
      <c r="L162" s="299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72" t="s">
        <v>155</v>
      </c>
      <c r="G171" s="373"/>
      <c r="H171" s="373"/>
      <c r="I171" s="373"/>
      <c r="J171" s="373"/>
      <c r="K171" s="373"/>
      <c r="L171" s="373"/>
      <c r="M171" s="373"/>
      <c r="N171" s="374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7" t="s">
        <v>142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3"/>
    </row>
    <row r="174" spans="2:15" ht="34.5" customHeight="1" thickBot="1">
      <c r="B174" s="209"/>
      <c r="C174" s="375" t="s">
        <v>158</v>
      </c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77"/>
      <c r="O174" s="223"/>
    </row>
    <row r="175" spans="2:15" ht="34.5" customHeight="1" thickBot="1">
      <c r="B175" s="209"/>
      <c r="C175" s="378" t="s">
        <v>147</v>
      </c>
      <c r="D175" s="379"/>
      <c r="E175" s="379"/>
      <c r="F175" s="379"/>
      <c r="G175" s="379"/>
      <c r="H175" s="379"/>
      <c r="I175" s="379"/>
      <c r="J175" s="379"/>
      <c r="K175" s="379"/>
      <c r="L175" s="379"/>
      <c r="M175" s="379"/>
      <c r="N175" s="380"/>
      <c r="O175" s="223"/>
    </row>
    <row r="176" spans="2:15" ht="34.5" customHeight="1" thickBot="1">
      <c r="B176" s="209"/>
      <c r="C176" s="378" t="s">
        <v>160</v>
      </c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80"/>
      <c r="O176" s="223"/>
    </row>
    <row r="177" spans="2:15" ht="34.5" customHeight="1" thickBot="1">
      <c r="B177" s="209"/>
      <c r="C177" s="378" t="s">
        <v>156</v>
      </c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80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7" t="s">
        <v>143</v>
      </c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19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6">
      <selection activeCell="H17" sqref="H17:M1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5" width="12.140625" style="0" customWidth="1"/>
    <col min="6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09" t="s">
        <v>49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1" t="s">
        <v>31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1"/>
    </row>
    <row r="4" spans="1:20" ht="3" customHeight="1" thickBot="1" thickTop="1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1"/>
    </row>
    <row r="5" spans="1:19" ht="13.5">
      <c r="A5" s="406" t="s">
        <v>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5"/>
    </row>
    <row r="6" spans="1:20" ht="13.5">
      <c r="A6" s="402" t="s">
        <v>0</v>
      </c>
      <c r="B6" s="403"/>
      <c r="C6" s="401" t="str">
        <f>IF('2a.  Simple Form Data Entry'!G11="","   ",'2a.  Simple Form Data Entry'!G11)</f>
        <v>Top Hat PSERN Operator Lease</v>
      </c>
      <c r="D6" s="401"/>
      <c r="E6" s="401"/>
      <c r="F6" s="401"/>
      <c r="G6" s="401"/>
      <c r="H6" s="401"/>
      <c r="I6" s="401"/>
      <c r="J6" s="401"/>
      <c r="L6" s="292" t="s">
        <v>16</v>
      </c>
      <c r="M6" s="292"/>
      <c r="O6" s="72"/>
      <c r="Q6" s="72"/>
      <c r="R6" s="311">
        <f>IF('2a.  Simple Form Data Entry'!G17="","   ",'2a.  Simple Form Data Entry'!G17)</f>
        <v>20</v>
      </c>
      <c r="S6" s="71" t="s">
        <v>17</v>
      </c>
      <c r="T6" s="11"/>
    </row>
    <row r="7" spans="1:20" ht="13.5" customHeight="1">
      <c r="A7" s="407" t="s">
        <v>140</v>
      </c>
      <c r="B7" s="398"/>
      <c r="C7" s="408" t="str">
        <f>IF('2a.  Simple Form Data Entry'!G12="","   ",'2a.  Simple Form Data Entry'!G12)</f>
        <v>DES / Facilities Management</v>
      </c>
      <c r="D7" s="408"/>
      <c r="E7" s="408"/>
      <c r="F7" s="408"/>
      <c r="G7" s="408"/>
      <c r="H7" s="408"/>
      <c r="I7" s="408"/>
      <c r="J7" s="408"/>
      <c r="L7" s="102" t="s">
        <v>27</v>
      </c>
      <c r="M7" s="102"/>
      <c r="P7" s="73"/>
      <c r="Q7" s="73"/>
      <c r="R7" s="312" t="str">
        <f>'2a.  Simple Form Data Entry'!G18</f>
        <v>NA</v>
      </c>
      <c r="S7" s="54"/>
      <c r="T7" s="11"/>
    </row>
    <row r="8" spans="1:24" ht="13.5" customHeight="1">
      <c r="A8" s="399" t="s">
        <v>2</v>
      </c>
      <c r="B8" s="400"/>
      <c r="C8" s="291" t="str">
        <f>IF('2a.  Simple Form Data Entry'!G15="","   ",'2a.  Simple Form Data Entry'!G15)</f>
        <v>Carolyn Mock / Julie Ockerman</v>
      </c>
      <c r="E8" s="291"/>
      <c r="F8" s="400" t="s">
        <v>8</v>
      </c>
      <c r="G8" s="400"/>
      <c r="H8" s="321" t="str">
        <f>IF('2a.  Simple Form Data Entry'!G15=""," ",'2a.  Simple Form Data Entry'!G16)</f>
        <v>2/21/22</v>
      </c>
      <c r="I8" s="291"/>
      <c r="J8" s="291"/>
      <c r="L8" s="398" t="s">
        <v>10</v>
      </c>
      <c r="M8" s="398"/>
      <c r="N8" s="398"/>
      <c r="O8" s="398"/>
      <c r="P8" s="74"/>
      <c r="Q8" s="74"/>
      <c r="R8" s="291" t="str">
        <f>IF('2a.  Simple Form Data Entry'!G13="","   ",'2a.  Simple Form Data Entry'!G13)</f>
        <v>New Lease</v>
      </c>
      <c r="S8" s="320"/>
      <c r="T8" s="291"/>
      <c r="U8" s="291"/>
      <c r="V8" s="291"/>
      <c r="W8" s="291"/>
      <c r="X8" s="291"/>
    </row>
    <row r="9" spans="1:24" ht="13.5" customHeight="1">
      <c r="A9" s="399" t="s">
        <v>3</v>
      </c>
      <c r="B9" s="400"/>
      <c r="C9" s="41" t="s">
        <v>161</v>
      </c>
      <c r="D9" s="291"/>
      <c r="E9" s="291"/>
      <c r="F9" s="400" t="s">
        <v>13</v>
      </c>
      <c r="G9" s="400"/>
      <c r="H9" s="454">
        <v>44716</v>
      </c>
      <c r="I9" s="291"/>
      <c r="J9" s="291"/>
      <c r="L9" s="398" t="s">
        <v>9</v>
      </c>
      <c r="M9" s="398"/>
      <c r="N9" s="398"/>
      <c r="O9" s="398"/>
      <c r="P9" s="55"/>
      <c r="Q9" s="55"/>
      <c r="R9" s="291" t="str">
        <f>IF('2a.  Simple Form Data Entry'!G14="","   ",'2a.  Simple Form Data Entry'!G14)</f>
        <v>Stand Alone</v>
      </c>
      <c r="S9" s="320"/>
      <c r="T9" s="291"/>
      <c r="U9" s="291"/>
      <c r="V9" s="291"/>
      <c r="W9" s="291"/>
      <c r="X9" s="291"/>
    </row>
    <row r="10" spans="1:20" ht="12.75">
      <c r="A10" s="322" t="s">
        <v>139</v>
      </c>
      <c r="B10" s="323"/>
      <c r="C10" s="417" t="str">
        <f>IF('2a.  Simple Form Data Entry'!G10=""," ",'2a.  Simple Form Data Entry'!G10)</f>
        <v>PSERN Operator Ground Lease at Top Hat, 206 SW 112th St, Seattle WA</v>
      </c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8"/>
      <c r="T10" s="11"/>
    </row>
    <row r="11" spans="1:20" ht="13" thickBot="1">
      <c r="A11" s="324"/>
      <c r="B11" s="325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1" t="s">
        <v>14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2" t="s">
        <v>32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6" t="s">
        <v>135</v>
      </c>
      <c r="B17" s="416"/>
      <c r="C17" s="416"/>
      <c r="D17" s="416"/>
      <c r="E17" s="413" t="str">
        <f>IF('2a.  Simple Form Data Entry'!G39="N","NA",'2a.  Simple Form Data Entry'!G40)</f>
        <v>NA</v>
      </c>
      <c r="F17" s="414"/>
      <c r="G17" s="415"/>
      <c r="H17" s="452" t="s">
        <v>141</v>
      </c>
      <c r="I17" s="453"/>
      <c r="J17" s="453"/>
      <c r="K17" s="453"/>
      <c r="L17" s="453"/>
      <c r="M17" s="453"/>
      <c r="N17" s="302"/>
      <c r="O17" s="449" t="str">
        <f>IF('2a.  Simple Form Data Entry'!G39="N","NA",'2a.  Simple Form Data Entry'!G41)</f>
        <v>NA</v>
      </c>
      <c r="P17" s="450"/>
      <c r="Q17" s="450"/>
      <c r="R17" s="450"/>
      <c r="S17" s="45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2" t="s">
        <v>33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3"/>
      <c r="M22" s="44"/>
      <c r="N22" s="44"/>
      <c r="O22" s="293"/>
      <c r="P22" s="293"/>
      <c r="Q22" s="293"/>
      <c r="R22" s="293"/>
      <c r="S22" s="44"/>
      <c r="T22" s="11"/>
    </row>
    <row r="23" spans="1:20" ht="15.5" thickBot="1">
      <c r="A23" s="10" t="s">
        <v>136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>Facilities Management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DES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>36250 - EXT LT SPACE FAC RENT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16000</v>
      </c>
      <c r="N25" s="80">
        <f>'2a.  Simple Form Data Entry'!J58</f>
        <v>16320</v>
      </c>
      <c r="O25" s="80">
        <f aca="true" t="shared" si="0" ref="O25:O31">M25+N25</f>
        <v>32320</v>
      </c>
      <c r="P25" s="80">
        <f>'2a.  Simple Form Data Entry'!K58</f>
        <v>16646.4</v>
      </c>
      <c r="Q25" s="80">
        <f>'2a.  Simple Form Data Entry'!L58</f>
        <v>16979.33</v>
      </c>
      <c r="R25" s="80">
        <f aca="true" t="shared" si="1" ref="R25:R31">P25+Q25</f>
        <v>33625.73</v>
      </c>
      <c r="S25" s="91">
        <f>'2a.  Simple Form Data Entry'!M58</f>
        <v>322812.19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16000</v>
      </c>
      <c r="N31" s="56">
        <f t="shared" si="3"/>
        <v>16320</v>
      </c>
      <c r="O31" s="56">
        <f t="shared" si="0"/>
        <v>32320</v>
      </c>
      <c r="P31" s="56">
        <f aca="true" t="shared" si="4" ref="P31:Q31">SUM(P25:P30)</f>
        <v>16646.4</v>
      </c>
      <c r="Q31" s="56">
        <f t="shared" si="4"/>
        <v>16979.33</v>
      </c>
      <c r="R31" s="56">
        <f t="shared" si="1"/>
        <v>33625.73</v>
      </c>
      <c r="S31" s="65">
        <f t="shared" si="3"/>
        <v>322812.19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3.5">
      <c r="A35" s="442" t="str">
        <f>IF('2a.  Simple Form Data Entry'!E80="","   ",'2a.  Simple Form Data Entry'!E80)</f>
        <v xml:space="preserve">   </v>
      </c>
      <c r="B35" s="443"/>
      <c r="C35" s="44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4" t="s">
        <v>55</v>
      </c>
      <c r="C39" s="395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1" t="s">
        <v>56</v>
      </c>
      <c r="C40" s="382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4" t="s">
        <v>57</v>
      </c>
      <c r="C41" s="395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3" t="s">
        <v>26</v>
      </c>
      <c r="C42" s="384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4"/>
      <c r="S44" s="25"/>
      <c r="T44" s="12"/>
    </row>
    <row r="45" spans="1:20" ht="13.5">
      <c r="A45" s="385" t="str">
        <f>IF('2a.  Simple Form Data Entry'!E91="","   ",'2a.  Simple Form Data Entry'!E91)</f>
        <v xml:space="preserve">   </v>
      </c>
      <c r="B45" s="386"/>
      <c r="C45" s="38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5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4" t="s">
        <v>55</v>
      </c>
      <c r="C49" s="395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1" t="s">
        <v>56</v>
      </c>
      <c r="C50" s="382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4" t="s">
        <v>57</v>
      </c>
      <c r="C51" s="395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3" t="s">
        <v>26</v>
      </c>
      <c r="C52" s="384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5" t="str">
        <f>IF('2a.  Simple Form Data Entry'!E102="","   ",'2a.  Simple Form Data Entry'!E102)</f>
        <v xml:space="preserve">   </v>
      </c>
      <c r="B55" s="386"/>
      <c r="C55" s="38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4" t="s">
        <v>55</v>
      </c>
      <c r="C59" s="395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1" t="s">
        <v>56</v>
      </c>
      <c r="C60" s="382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4" t="s">
        <v>57</v>
      </c>
      <c r="C61" s="395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3" t="s">
        <v>26</v>
      </c>
      <c r="C62" s="384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5" t="str">
        <f>IF('2a.  Simple Form Data Entry'!E113="","   ",'2a.  Simple Form Data Entry'!E113)</f>
        <v xml:space="preserve">   </v>
      </c>
      <c r="B65" s="386"/>
      <c r="C65" s="38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4" t="s">
        <v>55</v>
      </c>
      <c r="C69" s="395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1" t="s">
        <v>56</v>
      </c>
      <c r="C70" s="382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4" t="s">
        <v>57</v>
      </c>
      <c r="C71" s="395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3" t="s">
        <v>26</v>
      </c>
      <c r="C72" s="384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5" t="str">
        <f>IF('2a.  Simple Form Data Entry'!E124="","   ",'2a.  Simple Form Data Entry'!E124)</f>
        <v xml:space="preserve">   </v>
      </c>
      <c r="B75" s="386"/>
      <c r="C75" s="38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4" t="s">
        <v>55</v>
      </c>
      <c r="C79" s="395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1" t="s">
        <v>56</v>
      </c>
      <c r="C80" s="382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4" t="s">
        <v>57</v>
      </c>
      <c r="C81" s="395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3" t="s">
        <v>26</v>
      </c>
      <c r="C82" s="384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5" t="str">
        <f>IF('2a.  Simple Form Data Entry'!E135="","   ",'2a.  Simple Form Data Entry'!E135)</f>
        <v xml:space="preserve">   </v>
      </c>
      <c r="B85" s="386"/>
      <c r="C85" s="38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4" t="s">
        <v>55</v>
      </c>
      <c r="C89" s="395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1" t="s">
        <v>56</v>
      </c>
      <c r="C90" s="382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4" t="s">
        <v>57</v>
      </c>
      <c r="C91" s="395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3" t="s">
        <v>26</v>
      </c>
      <c r="C92" s="384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0" t="s">
        <v>15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8" t="s">
        <v>18</v>
      </c>
      <c r="B101" s="389"/>
      <c r="C101" s="390"/>
      <c r="D101" s="423" t="s">
        <v>19</v>
      </c>
      <c r="E101" s="423" t="s">
        <v>5</v>
      </c>
      <c r="F101" s="445" t="s">
        <v>104</v>
      </c>
      <c r="G101" s="423" t="s">
        <v>11</v>
      </c>
      <c r="H101" s="436" t="s">
        <v>23</v>
      </c>
      <c r="I101" s="307"/>
      <c r="J101" s="189">
        <f>'2a.  Simple Form Data Entry'!G19</f>
        <v>2021</v>
      </c>
      <c r="K101" s="285" t="str">
        <f>'2a.  Simple Form Data Entry'!H155</f>
        <v>NA</v>
      </c>
      <c r="L101" s="447" t="str">
        <f>CONCATENATE(L24," Appropriation Change")</f>
        <v>2021 / 2022 Appropriation Change</v>
      </c>
      <c r="P101" s="42"/>
      <c r="Q101" s="306"/>
      <c r="R101" s="429" t="s">
        <v>130</v>
      </c>
      <c r="S101" s="430"/>
      <c r="T101" s="42"/>
    </row>
    <row r="102" spans="1:20" ht="27.75" customHeight="1" thickBot="1">
      <c r="A102" s="391"/>
      <c r="B102" s="392"/>
      <c r="C102" s="393"/>
      <c r="D102" s="424"/>
      <c r="E102" s="424"/>
      <c r="F102" s="446"/>
      <c r="G102" s="424"/>
      <c r="H102" s="437"/>
      <c r="I102" s="308"/>
      <c r="J102" s="190" t="s">
        <v>24</v>
      </c>
      <c r="K102" s="286" t="str">
        <f>'2a.  Simple Form Data Entry'!H156</f>
        <v xml:space="preserve"> </v>
      </c>
      <c r="L102" s="448"/>
      <c r="P102" s="42"/>
      <c r="Q102" s="306"/>
      <c r="R102" s="431"/>
      <c r="S102" s="432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09"/>
      <c r="J103" s="100">
        <f>'2a.  Simple Form Data Entry'!G157</f>
        <v>0</v>
      </c>
      <c r="K103" s="100">
        <f>'2a.  Simple Form Data Entry'!H157</f>
        <v>0</v>
      </c>
      <c r="L103" s="303">
        <f>J103+K103</f>
        <v>0</v>
      </c>
      <c r="P103" s="42"/>
      <c r="Q103" s="296"/>
      <c r="R103" s="425">
        <f>'2a.  Simple Form Data Entry'!J157</f>
        <v>0</v>
      </c>
      <c r="S103" s="426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09"/>
      <c r="J104" s="82">
        <f>'2a.  Simple Form Data Entry'!G158</f>
        <v>0</v>
      </c>
      <c r="K104" s="82">
        <f>'2a.  Simple Form Data Entry'!H158</f>
        <v>0</v>
      </c>
      <c r="L104" s="303">
        <f aca="true" t="shared" si="25" ref="L104:L109">J104+K104</f>
        <v>0</v>
      </c>
      <c r="P104" s="42"/>
      <c r="Q104" s="305"/>
      <c r="R104" s="427">
        <f>'2a.  Simple Form Data Entry'!J158</f>
        <v>0</v>
      </c>
      <c r="S104" s="428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09"/>
      <c r="J105" s="82">
        <f>'2a.  Simple Form Data Entry'!G159</f>
        <v>0</v>
      </c>
      <c r="K105" s="82">
        <f>'2a.  Simple Form Data Entry'!H159</f>
        <v>0</v>
      </c>
      <c r="L105" s="303">
        <f t="shared" si="25"/>
        <v>0</v>
      </c>
      <c r="P105" s="42"/>
      <c r="Q105" s="296"/>
      <c r="R105" s="427">
        <f>'2a.  Simple Form Data Entry'!J159</f>
        <v>0</v>
      </c>
      <c r="S105" s="428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09"/>
      <c r="J106" s="82">
        <f>'2a.  Simple Form Data Entry'!G160</f>
        <v>0</v>
      </c>
      <c r="K106" s="82">
        <f>'2a.  Simple Form Data Entry'!H160</f>
        <v>0</v>
      </c>
      <c r="L106" s="303">
        <f t="shared" si="25"/>
        <v>0</v>
      </c>
      <c r="P106" s="42"/>
      <c r="Q106" s="296"/>
      <c r="R106" s="427">
        <f>'2a.  Simple Form Data Entry'!J160</f>
        <v>0</v>
      </c>
      <c r="S106" s="428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09"/>
      <c r="J107" s="82">
        <f>'2a.  Simple Form Data Entry'!G161</f>
        <v>0</v>
      </c>
      <c r="K107" s="82">
        <f>'2a.  Simple Form Data Entry'!H161</f>
        <v>0</v>
      </c>
      <c r="L107" s="303">
        <f t="shared" si="25"/>
        <v>0</v>
      </c>
      <c r="P107" s="42"/>
      <c r="Q107" s="296"/>
      <c r="R107" s="427">
        <f>'2a.  Simple Form Data Entry'!J161</f>
        <v>0</v>
      </c>
      <c r="S107" s="428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09"/>
      <c r="J108" s="82">
        <f>'2a.  Simple Form Data Entry'!G162</f>
        <v>0</v>
      </c>
      <c r="K108" s="82">
        <f>'2a.  Simple Form Data Entry'!H162</f>
        <v>0</v>
      </c>
      <c r="L108" s="303">
        <f t="shared" si="25"/>
        <v>0</v>
      </c>
      <c r="P108" s="42"/>
      <c r="Q108" s="296"/>
      <c r="R108" s="427">
        <f>'2a.  Simple Form Data Entry'!J162</f>
        <v>0</v>
      </c>
      <c r="S108" s="428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0"/>
      <c r="J109" s="66">
        <f>SUM(J103:J108)</f>
        <v>0</v>
      </c>
      <c r="K109" s="66">
        <f>SUM(K103:K108)</f>
        <v>0</v>
      </c>
      <c r="L109" s="304">
        <f t="shared" si="25"/>
        <v>0</v>
      </c>
      <c r="P109" s="42"/>
      <c r="Q109" s="297"/>
      <c r="R109" s="440">
        <f>SUM(R103:S107)</f>
        <v>0</v>
      </c>
      <c r="S109" s="44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4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3" t="s">
        <v>132</v>
      </c>
      <c r="B112" s="438" t="str">
        <f>IF('2a.  Simple Form Data Entry'!G39="Y","See note 5 below.",'2a.  Simple Form Data Entry'!D43)</f>
        <v>An NPV analysis was not performed because this is a lease for PSERN use of KC property for operation of their system.</v>
      </c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5"/>
    </row>
    <row r="113" spans="1:20" ht="13.5">
      <c r="A113" s="68" t="s">
        <v>112</v>
      </c>
      <c r="B113" s="433" t="s">
        <v>138</v>
      </c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5"/>
    </row>
    <row r="114" spans="1:20" ht="15" customHeight="1">
      <c r="A114" s="69" t="s">
        <v>52</v>
      </c>
      <c r="B114" s="434" t="s">
        <v>115</v>
      </c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5"/>
    </row>
    <row r="115" spans="1:20" ht="13.5">
      <c r="A115" s="69" t="s">
        <v>113</v>
      </c>
      <c r="B115" s="43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5"/>
    </row>
    <row r="116" spans="1:20" ht="13.5" customHeight="1">
      <c r="A116" s="67" t="s">
        <v>114</v>
      </c>
      <c r="B116" s="422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5"/>
    </row>
    <row r="117" spans="1:20" ht="16.5" customHeight="1">
      <c r="A117" s="67" t="s">
        <v>117</v>
      </c>
      <c r="B117" s="421" t="s">
        <v>111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5"/>
    </row>
    <row r="118" spans="1:19" ht="14.25" customHeight="1">
      <c r="A118" s="67"/>
      <c r="B118" s="439" t="str">
        <f>'2a.  Simple Form Data Entry'!C174</f>
        <v>-  This is a ground lease between the PSERN Operator and King County.  The PSERN Operator will pay annual rent to King County starting at $16,000 with annual 2% escalations.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ht="13.5">
      <c r="A119" s="67"/>
      <c r="B119" s="439" t="str">
        <f>'2a.  Simple Form Data Entry'!C175</f>
        <v>-  King County will assign, sell and transfer certain premises-related assets, improvements and agreements to the PSERN Operator through the Assignment and Bill of Sale included with the lease.</v>
      </c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ht="12.75" customHeight="1">
      <c r="A120" s="67"/>
      <c r="B120" s="439" t="str">
        <f>'2a.  Simple Form Data Entry'!C176</f>
        <v>-  King County KCIT Radio Communications will realize cost savings from no longer operating and maintaining this site.</v>
      </c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ht="15" customHeight="1">
      <c r="A121" s="67"/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20" ht="13.5">
      <c r="A122" s="67"/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5"/>
    </row>
    <row r="123" spans="1:19" ht="13.5">
      <c r="A123" s="67"/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ht="13.5">
      <c r="A124" t="str">
        <f>IF('2a.  Simple Form Data Entry'!C180=""," ","6.")</f>
        <v xml:space="preserve"> </v>
      </c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ht="13.5">
      <c r="A125" s="69"/>
      <c r="B125" s="439"/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ht="13.5">
      <c r="A126" s="6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www.w3.org/XML/1998/namespace"/>
    <ds:schemaRef ds:uri="http://purl.org/dc/dcmitype/"/>
    <ds:schemaRef ds:uri="cc811197-5a73-4d86-a206-c117da05ddaa"/>
    <ds:schemaRef ds:uri="4014f290-5a86-44a6-bf90-5365310a716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00C41C04-C7C9-4D0D-A2F6-4115F3DB477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B4F6C6C-21E4-4E5E-9D88-2647D5331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2022-06-05T05:09:38Z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65279509-8afb-48c7-a897-f986e015cba7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