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605" windowHeight="16065" tabRatio="599" activeTab="0"/>
  </bookViews>
  <sheets>
    <sheet name="ESA Labor &amp; Expense" sheetId="1" r:id="rId1"/>
    <sheet name="Calculated - Expense-Summary" sheetId="3" state="hidden" r:id="rId2"/>
    <sheet name="Input here- Expense-Task Detail" sheetId="4" state="hidden" r:id="rId3"/>
    <sheet name="Subconsultant Detail" sheetId="2" state="hidden" r:id="rId4"/>
  </sheets>
  <definedNames>
    <definedName name="_xlnm.Print_Area" localSheetId="1">'Calculated - Expense-Summary'!$A$1:$D$79</definedName>
    <definedName name="_xlnm.Print_Area" localSheetId="3">'Subconsultant Detail'!$A$1:$J$33</definedName>
  </definedNames>
  <calcPr calcId="152511"/>
  <extLst/>
</workbook>
</file>

<file path=xl/sharedStrings.xml><?xml version="1.0" encoding="utf-8"?>
<sst xmlns="http://schemas.openxmlformats.org/spreadsheetml/2006/main" count="391" uniqueCount="227">
  <si>
    <t>Subtotal</t>
  </si>
  <si>
    <t>Total</t>
  </si>
  <si>
    <t>Task Number / Description</t>
  </si>
  <si>
    <t>Total Hours</t>
  </si>
  <si>
    <t>Project Supplies</t>
  </si>
  <si>
    <t>Hours</t>
  </si>
  <si>
    <t>Percent of Effort - Total Project Cost</t>
  </si>
  <si>
    <t>Percent of Effort - Labor Hours Only</t>
  </si>
  <si>
    <t>Printing/Reproduction</t>
  </si>
  <si>
    <t>Mileage</t>
  </si>
  <si>
    <t>Airfare</t>
  </si>
  <si>
    <t>Other Travel Related</t>
  </si>
  <si>
    <t>HP Plotter</t>
  </si>
  <si>
    <t>Laptop Computers</t>
  </si>
  <si>
    <t>LCD Projector</t>
  </si>
  <si>
    <t>Sample Pump</t>
  </si>
  <si>
    <t>Surveying Kit</t>
  </si>
  <si>
    <t>Field Traps</t>
  </si>
  <si>
    <t>Digital Planimeter</t>
  </si>
  <si>
    <t>Cameras/Video/Cell Phone</t>
  </si>
  <si>
    <t>Miscellaneous Small Equipment</t>
  </si>
  <si>
    <t>Subconsultant 1</t>
  </si>
  <si>
    <t>(name)</t>
  </si>
  <si>
    <t>Budget By Task</t>
  </si>
  <si>
    <t>Subconsultant 2</t>
  </si>
  <si>
    <t>Subconsultant 3</t>
  </si>
  <si>
    <t>Subconsultant 4</t>
  </si>
  <si>
    <t>Subconsultant Total</t>
  </si>
  <si>
    <t>Fee @</t>
  </si>
  <si>
    <t>Subconsultant Costs</t>
  </si>
  <si>
    <t>Project Cost</t>
  </si>
  <si>
    <t>Pricing Proposal Template</t>
  </si>
  <si>
    <t>Labor Price</t>
  </si>
  <si>
    <t>ESA Non-Labor  Expenses</t>
  </si>
  <si>
    <t>Vehicle Rental</t>
  </si>
  <si>
    <t>Company Vehicle Usage</t>
  </si>
  <si>
    <t>Subconsultant</t>
  </si>
  <si>
    <t>Cost</t>
  </si>
  <si>
    <t>Hourly Billing Rate</t>
  </si>
  <si>
    <t>TOTAL PROJECT PRICE</t>
  </si>
  <si>
    <t>Subtotal Reimbursable Costs</t>
  </si>
  <si>
    <t>Total Reimbursable Costs</t>
  </si>
  <si>
    <t>Subconsultant Detail</t>
  </si>
  <si>
    <t>Cost Proposal Template</t>
  </si>
  <si>
    <t>ESA Equipment Usage</t>
  </si>
  <si>
    <t>15% Fee on Reimbursable Expenses</t>
  </si>
  <si>
    <t>ESA Labor Costs</t>
  </si>
  <si>
    <t>Subtotal ESA Non-Labor Expenses</t>
  </si>
  <si>
    <t>Attachment A</t>
  </si>
  <si>
    <t>Attachment B</t>
  </si>
  <si>
    <t>Postage and Deliveries</t>
  </si>
  <si>
    <t>Lodging</t>
  </si>
  <si>
    <t>Task Number</t>
  </si>
  <si>
    <t>on Costs</t>
  </si>
  <si>
    <t xml:space="preserve">Total Reimbursable Costs  </t>
  </si>
  <si>
    <t>Reimbursable Costs</t>
  </si>
  <si>
    <t>Total Equipment Usage Costs</t>
  </si>
  <si>
    <t>ESA Non-Labor  Expenses by Task</t>
  </si>
  <si>
    <t>Subconsultant 5</t>
  </si>
  <si>
    <t>15% Fee</t>
  </si>
  <si>
    <t>Noise Meter</t>
  </si>
  <si>
    <t xml:space="preserve">                                                                     </t>
  </si>
  <si>
    <t>Computer Time (GIS)</t>
  </si>
  <si>
    <t>Trimble GPS</t>
  </si>
  <si>
    <t>Electrofisher</t>
  </si>
  <si>
    <t>Total Station Set</t>
  </si>
  <si>
    <t>Tablet GPS</t>
  </si>
  <si>
    <t>Laser level</t>
  </si>
  <si>
    <t>Garmin GPS or equivalent</t>
  </si>
  <si>
    <t>Stilling Well/Coring Pipe (3 inch aluminum)</t>
  </si>
  <si>
    <t>Hydrologic Data Collection, Water Current, Level and Wave Measurement Equipments:</t>
  </si>
  <si>
    <t>Culvert Flow Meter</t>
  </si>
  <si>
    <t>Logging Rain Gage</t>
  </si>
  <si>
    <t>Marsh-McBirney Hand-Held Current Meter</t>
  </si>
  <si>
    <t>Logging Water Level Logging-Stainless Steel Pressure Transducer</t>
  </si>
  <si>
    <t>Logging Water Level -Titanium Pressure Transducer</t>
  </si>
  <si>
    <t>Logging Barometric Pressure Logger</t>
  </si>
  <si>
    <t>Well Probe</t>
  </si>
  <si>
    <t>Bottom-Mounted Tripod / Mooring</t>
  </si>
  <si>
    <t>Water Quality Equipments:</t>
  </si>
  <si>
    <t>Logging Turbidimeter/Water Level Recorder</t>
  </si>
  <si>
    <t>Logging Temperature Probe</t>
  </si>
  <si>
    <t>Hach Hand-Held Turbidimeter Recording Conductivity Meter w/Datalogger</t>
  </si>
  <si>
    <t>Refractometer</t>
  </si>
  <si>
    <t>YSI Hand-Held Salinity Meter</t>
  </si>
  <si>
    <t>Hand-Held Conductivity/Dissolved Oxygen Probe</t>
  </si>
  <si>
    <t>Sedimentation / Geotechnical Equipments:</t>
  </si>
  <si>
    <t>Peat Corer</t>
  </si>
  <si>
    <t>60lb Helly-Smith Bedload Sampler with Bridge Crane</t>
  </si>
  <si>
    <t>Suspended Sediment Sampler with Bridge Crane</t>
  </si>
  <si>
    <t>Vibra-core</t>
  </si>
  <si>
    <t>Shear Strength Vane</t>
  </si>
  <si>
    <t>Auger (brass core @ $ 5/each</t>
  </si>
  <si>
    <t>Boats:</t>
  </si>
  <si>
    <t>14 foot Aluminum Boas with 15 HP Outboard Motor</t>
  </si>
  <si>
    <t>Single or Double Person Canoe</t>
  </si>
  <si>
    <t>17' Boston Whaler w/ 90 HP Outboard</t>
  </si>
  <si>
    <t>General Equipments:</t>
  </si>
  <si>
    <t>Total ESA Equipment Usage</t>
  </si>
  <si>
    <t>Document and Map Reproductions (CD + Digital photography)</t>
  </si>
  <si>
    <t>Document and Map Reproductions (CD + Digital Photo)</t>
  </si>
  <si>
    <t>Subtotals - Labor Costs</t>
  </si>
  <si>
    <t>PM</t>
  </si>
  <si>
    <t>EIS lead</t>
  </si>
  <si>
    <t>Asst. PM</t>
  </si>
  <si>
    <t>Facilitation Lead</t>
  </si>
  <si>
    <t>Senior</t>
  </si>
  <si>
    <t>Admin</t>
  </si>
  <si>
    <t>Final EIS</t>
  </si>
  <si>
    <t>Task 1</t>
  </si>
  <si>
    <t>Task 3</t>
  </si>
  <si>
    <t>Task 4</t>
  </si>
  <si>
    <t>Task 5</t>
  </si>
  <si>
    <t>Adolfson</t>
  </si>
  <si>
    <t>Easton</t>
  </si>
  <si>
    <t>Root</t>
  </si>
  <si>
    <t>Carlstad</t>
  </si>
  <si>
    <t>Page</t>
  </si>
  <si>
    <t>Hoffman</t>
  </si>
  <si>
    <t>Leech</t>
  </si>
  <si>
    <t>Martin</t>
  </si>
  <si>
    <t>Minihan</t>
  </si>
  <si>
    <t>Vanderburg</t>
  </si>
  <si>
    <t>Goldsmith</t>
  </si>
  <si>
    <t>Castanza</t>
  </si>
  <si>
    <t>Montgomery</t>
  </si>
  <si>
    <t>Haselton</t>
  </si>
  <si>
    <t>Carr</t>
  </si>
  <si>
    <t>Lower Green River Corridor Plan EIS</t>
  </si>
  <si>
    <t>Martz</t>
  </si>
  <si>
    <t>Buckley</t>
  </si>
  <si>
    <t>Economist</t>
  </si>
  <si>
    <t>Advisor</t>
  </si>
  <si>
    <t>ESA</t>
  </si>
  <si>
    <t>GIS Lead</t>
  </si>
  <si>
    <t>EIS Sr. Planner</t>
  </si>
  <si>
    <t>Sr. Scientist</t>
  </si>
  <si>
    <t>Logan/Lockwood</t>
  </si>
  <si>
    <t>EIS Built. Env Lead</t>
  </si>
  <si>
    <t>Technical Resource</t>
  </si>
  <si>
    <t>Subconsultant Total Costs (see Attachment B for detail)</t>
  </si>
  <si>
    <t>Subconsultant: Anchor QEA</t>
  </si>
  <si>
    <t>Subconsultant: Carlstad Consulting</t>
  </si>
  <si>
    <t>Subconsultant: EcoNW</t>
  </si>
  <si>
    <t>Subconsultant: Aspect</t>
  </si>
  <si>
    <t>Other Subconsultant (Senior Advisor)</t>
  </si>
  <si>
    <t>Senior Editor</t>
  </si>
  <si>
    <t>Collins</t>
  </si>
  <si>
    <t>NHC</t>
  </si>
  <si>
    <t>Program Compliance Lead</t>
  </si>
  <si>
    <t>EIS Nat. Env Lead</t>
  </si>
  <si>
    <t>Facilitation Alt.Devt</t>
  </si>
  <si>
    <t>Outreach Lead</t>
  </si>
  <si>
    <t>Other</t>
  </si>
  <si>
    <t>Aspect</t>
  </si>
  <si>
    <t>Anchor QEA</t>
  </si>
  <si>
    <t>EcoNW</t>
  </si>
  <si>
    <t>Carlstad Consulting</t>
  </si>
  <si>
    <t>Subconsultant: Stepherson &amp; Associates, Inc.</t>
  </si>
  <si>
    <t>Stepherson &amp; Associates Inc.</t>
  </si>
  <si>
    <t>ESA Staff</t>
  </si>
  <si>
    <t>Reimbursable Expenses</t>
  </si>
  <si>
    <t>Carlton</t>
  </si>
  <si>
    <t>% of Effort</t>
  </si>
  <si>
    <t>Per Task</t>
  </si>
  <si>
    <t>Project Management</t>
  </si>
  <si>
    <t>4a</t>
  </si>
  <si>
    <t>Stakeholder and Public Involvement Plan</t>
  </si>
  <si>
    <t>4c</t>
  </si>
  <si>
    <t>Stakeholder and Tribal Engagement</t>
  </si>
  <si>
    <t>4d</t>
  </si>
  <si>
    <t>5a</t>
  </si>
  <si>
    <t>5b</t>
  </si>
  <si>
    <t>5c</t>
  </si>
  <si>
    <t>Fact Sheet</t>
  </si>
  <si>
    <t>6a</t>
  </si>
  <si>
    <t>Scoping Notice</t>
  </si>
  <si>
    <t>6c</t>
  </si>
  <si>
    <t>Draft EIS</t>
  </si>
  <si>
    <t>Draft EIS Public Hearing</t>
  </si>
  <si>
    <t>FEIS preparation</t>
  </si>
  <si>
    <t>Task 2</t>
  </si>
  <si>
    <t>Contact Database</t>
  </si>
  <si>
    <t xml:space="preserve">Task 6 </t>
  </si>
  <si>
    <t>6b</t>
  </si>
  <si>
    <t>Task 7</t>
  </si>
  <si>
    <t>Implementation of Stakeholder and Public Involvement</t>
  </si>
  <si>
    <t>Develop Mailing and Distribution List</t>
  </si>
  <si>
    <t>Advisory Committee Briefings</t>
  </si>
  <si>
    <t>Programmatic EIS Scoping</t>
  </si>
  <si>
    <t>Scoping Meetings</t>
  </si>
  <si>
    <t>Scoping Comment Sorting and Summary</t>
  </si>
  <si>
    <t>5d</t>
  </si>
  <si>
    <t>Refinement of Alternatives Following Scoping</t>
  </si>
  <si>
    <t>Preparation of the Draft Programmatic EIS</t>
  </si>
  <si>
    <t>Technical Assistance with Corridor Plan Development</t>
  </si>
  <si>
    <t>EIS Planner/Scientist/ Graphics</t>
  </si>
  <si>
    <t>Distribution of Draft Programmatic EIS</t>
  </si>
  <si>
    <t>Comment Response Strategy</t>
  </si>
  <si>
    <t>Comment Response</t>
  </si>
  <si>
    <t>Sr. Scientist/Archaeologist</t>
  </si>
  <si>
    <t>Data Gap Analysis</t>
  </si>
  <si>
    <t>Subconsultant: NHC</t>
  </si>
  <si>
    <t>Coordination to Refine Programmatic EIS Alternatives</t>
  </si>
  <si>
    <t>4b</t>
  </si>
  <si>
    <t>4e</t>
  </si>
  <si>
    <t xml:space="preserve">  OPTIONAL TASK</t>
  </si>
  <si>
    <t>TOTAL OPTIONAL TASK PRICE</t>
  </si>
  <si>
    <t>IMPLAN Modeling</t>
  </si>
  <si>
    <t>Translation Services</t>
  </si>
  <si>
    <t>Other Direct Expenses</t>
  </si>
  <si>
    <t>Task 8 (optional)</t>
  </si>
  <si>
    <t>Task 9</t>
  </si>
  <si>
    <t>Task 10</t>
  </si>
  <si>
    <t>10a</t>
  </si>
  <si>
    <t>10b</t>
  </si>
  <si>
    <t>TOTAL FUTURE TASK ORDER PRICE</t>
  </si>
  <si>
    <t>TOTAL PROJECT, OPTIONAL TASK, AND FUTURE TASK ORDER PRICE</t>
  </si>
  <si>
    <t>4f</t>
  </si>
  <si>
    <t>Public Hearing Approach</t>
  </si>
  <si>
    <t>Regulatory Specialist</t>
  </si>
  <si>
    <t xml:space="preserve">  FUTURE TASK ORDERS</t>
  </si>
  <si>
    <t xml:space="preserve">  (preliminary estimates subject to change)</t>
  </si>
  <si>
    <t>Costanza</t>
  </si>
  <si>
    <t>Consultant Budget</t>
  </si>
  <si>
    <t>Exhibit B</t>
  </si>
  <si>
    <t xml:space="preserve">Subconsultant Total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</si>
</sst>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8"/>
      <color indexed="10"/>
      <name val="Arial"/>
      <family val="2"/>
    </font>
    <font>
      <b/>
      <sz val="16"/>
      <name val="Frutiger 55 Roman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Frutiger 55 Roman"/>
      <family val="2"/>
    </font>
    <font>
      <b/>
      <sz val="9"/>
      <name val="Arial Narrow"/>
      <family val="2"/>
    </font>
    <font>
      <b/>
      <sz val="8"/>
      <color theme="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/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double"/>
    </border>
    <border>
      <left style="medium"/>
      <right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/>
      <right style="thin"/>
      <top style="thin"/>
      <bottom style="double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2" fontId="0" fillId="0" borderId="0" xfId="0" applyNumberFormat="1"/>
    <xf numFmtId="42" fontId="0" fillId="0" borderId="0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ill="1" applyBorder="1"/>
    <xf numFmtId="42" fontId="0" fillId="0" borderId="0" xfId="0" applyNumberFormat="1" applyFill="1" applyBorder="1"/>
    <xf numFmtId="0" fontId="3" fillId="0" borderId="2" xfId="0" applyFont="1" applyBorder="1" applyAlignment="1">
      <alignment horizontal="center"/>
    </xf>
    <xf numFmtId="42" fontId="0" fillId="0" borderId="3" xfId="0" applyNumberFormat="1" applyBorder="1"/>
    <xf numFmtId="42" fontId="0" fillId="2" borderId="3" xfId="0" applyNumberFormat="1" applyFill="1" applyBorder="1"/>
    <xf numFmtId="165" fontId="1" fillId="0" borderId="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left" wrapText="1"/>
    </xf>
    <xf numFmtId="42" fontId="0" fillId="0" borderId="6" xfId="0" applyNumberFormat="1" applyBorder="1" applyAlignment="1">
      <alignment horizontal="left"/>
    </xf>
    <xf numFmtId="0" fontId="4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2" fontId="2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42" fontId="0" fillId="0" borderId="10" xfId="0" applyNumberFormat="1" applyBorder="1" applyAlignment="1">
      <alignment horizontal="right"/>
    </xf>
    <xf numFmtId="42" fontId="0" fillId="0" borderId="11" xfId="0" applyNumberFormat="1" applyBorder="1" applyAlignment="1">
      <alignment horizontal="right"/>
    </xf>
    <xf numFmtId="42" fontId="0" fillId="0" borderId="12" xfId="0" applyNumberForma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42" fontId="0" fillId="0" borderId="14" xfId="0" applyNumberFormat="1" applyBorder="1" applyAlignment="1">
      <alignment horizontal="left"/>
    </xf>
    <xf numFmtId="0" fontId="2" fillId="0" borderId="14" xfId="0" applyFont="1" applyBorder="1" applyAlignment="1">
      <alignment horizontal="left"/>
    </xf>
    <xf numFmtId="42" fontId="2" fillId="0" borderId="0" xfId="0" applyNumberFormat="1" applyFont="1" applyBorder="1" applyAlignment="1">
      <alignment horizontal="left"/>
    </xf>
    <xf numFmtId="165" fontId="1" fillId="0" borderId="15" xfId="0" applyNumberFormat="1" applyFont="1" applyBorder="1" applyAlignment="1">
      <alignment horizontal="right"/>
    </xf>
    <xf numFmtId="42" fontId="2" fillId="0" borderId="0" xfId="0" applyNumberFormat="1" applyFont="1" applyFill="1" applyBorder="1" applyAlignment="1">
      <alignment horizontal="left"/>
    </xf>
    <xf numFmtId="4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6" xfId="0" applyBorder="1" applyAlignment="1">
      <alignment horizontal="left"/>
    </xf>
    <xf numFmtId="42" fontId="7" fillId="0" borderId="16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7" xfId="0" applyFont="1" applyBorder="1" applyAlignment="1">
      <alignment horizontal="left"/>
    </xf>
    <xf numFmtId="42" fontId="2" fillId="0" borderId="17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2" fontId="0" fillId="0" borderId="10" xfId="0" applyNumberFormat="1" applyFont="1" applyBorder="1" applyAlignment="1">
      <alignment horizontal="left"/>
    </xf>
    <xf numFmtId="42" fontId="0" fillId="0" borderId="22" xfId="0" applyNumberFormat="1" applyFont="1" applyBorder="1" applyAlignment="1">
      <alignment horizontal="left"/>
    </xf>
    <xf numFmtId="42" fontId="0" fillId="0" borderId="12" xfId="0" applyNumberFormat="1" applyFont="1" applyBorder="1" applyAlignment="1">
      <alignment horizontal="left"/>
    </xf>
    <xf numFmtId="41" fontId="1" fillId="0" borderId="10" xfId="0" applyNumberFormat="1" applyFont="1" applyBorder="1" applyAlignment="1">
      <alignment horizontal="left"/>
    </xf>
    <xf numFmtId="41" fontId="1" fillId="0" borderId="22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3" xfId="0" applyBorder="1" applyAlignment="1">
      <alignment horizontal="left"/>
    </xf>
    <xf numFmtId="41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4" xfId="0" applyBorder="1" applyAlignment="1">
      <alignment horizontal="left"/>
    </xf>
    <xf numFmtId="41" fontId="1" fillId="0" borderId="12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8" xfId="0" applyFont="1" applyBorder="1" applyAlignment="1">
      <alignment horizontal="right"/>
    </xf>
    <xf numFmtId="42" fontId="0" fillId="0" borderId="3" xfId="0" applyNumberFormat="1" applyFont="1" applyBorder="1" applyAlignment="1">
      <alignment horizontal="left"/>
    </xf>
    <xf numFmtId="41" fontId="0" fillId="0" borderId="3" xfId="0" applyNumberFormat="1" applyBorder="1" applyAlignment="1">
      <alignment horizontal="left"/>
    </xf>
    <xf numFmtId="42" fontId="0" fillId="0" borderId="10" xfId="0" applyNumberFormat="1" applyBorder="1" applyAlignment="1">
      <alignment horizontal="left"/>
    </xf>
    <xf numFmtId="42" fontId="0" fillId="2" borderId="10" xfId="0" applyNumberFormat="1" applyFill="1" applyBorder="1" applyAlignment="1">
      <alignment horizontal="left"/>
    </xf>
    <xf numFmtId="42" fontId="0" fillId="0" borderId="22" xfId="0" applyNumberFormat="1" applyBorder="1" applyAlignment="1">
      <alignment horizontal="left"/>
    </xf>
    <xf numFmtId="42" fontId="0" fillId="2" borderId="22" xfId="0" applyNumberFormat="1" applyFill="1" applyBorder="1" applyAlignment="1">
      <alignment horizontal="left"/>
    </xf>
    <xf numFmtId="42" fontId="0" fillId="2" borderId="3" xfId="0" applyNumberFormat="1" applyFill="1" applyBorder="1" applyAlignment="1">
      <alignment horizontal="left"/>
    </xf>
    <xf numFmtId="41" fontId="1" fillId="0" borderId="10" xfId="0" applyNumberFormat="1" applyFont="1" applyBorder="1" applyAlignment="1">
      <alignment/>
    </xf>
    <xf numFmtId="41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2" fontId="0" fillId="0" borderId="0" xfId="0" applyNumberFormat="1" applyFont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41" fontId="2" fillId="0" borderId="7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2" fontId="2" fillId="0" borderId="3" xfId="0" applyNumberFormat="1" applyFont="1" applyBorder="1" applyAlignment="1">
      <alignment horizontal="left"/>
    </xf>
    <xf numFmtId="41" fontId="2" fillId="0" borderId="17" xfId="0" applyNumberFormat="1" applyFont="1" applyBorder="1" applyAlignment="1">
      <alignment horizontal="left"/>
    </xf>
    <xf numFmtId="0" fontId="0" fillId="0" borderId="27" xfId="0" applyBorder="1" applyAlignment="1">
      <alignment horizontal="left"/>
    </xf>
    <xf numFmtId="44" fontId="0" fillId="0" borderId="21" xfId="16" applyFont="1" applyBorder="1" applyAlignment="1">
      <alignment horizontal="right"/>
    </xf>
    <xf numFmtId="44" fontId="0" fillId="0" borderId="28" xfId="16" applyFont="1" applyBorder="1" applyAlignment="1">
      <alignment horizontal="right"/>
    </xf>
    <xf numFmtId="44" fontId="0" fillId="0" borderId="20" xfId="16" applyFont="1" applyBorder="1" applyAlignment="1">
      <alignment horizontal="right"/>
    </xf>
    <xf numFmtId="42" fontId="0" fillId="0" borderId="29" xfId="0" applyNumberFormat="1" applyBorder="1"/>
    <xf numFmtId="42" fontId="0" fillId="0" borderId="30" xfId="0" applyNumberFormat="1" applyBorder="1"/>
    <xf numFmtId="42" fontId="0" fillId="0" borderId="31" xfId="0" applyNumberFormat="1" applyBorder="1"/>
    <xf numFmtId="0" fontId="8" fillId="0" borderId="0" xfId="0" applyFont="1" applyAlignment="1">
      <alignment horizontal="left"/>
    </xf>
    <xf numFmtId="0" fontId="8" fillId="0" borderId="0" xfId="0" applyNumberFormat="1" applyFont="1"/>
    <xf numFmtId="9" fontId="3" fillId="0" borderId="1" xfId="0" applyNumberFormat="1" applyFont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/>
    <xf numFmtId="0" fontId="10" fillId="0" borderId="0" xfId="0" applyFont="1" applyBorder="1" applyAlignment="1">
      <alignment horizontal="left"/>
    </xf>
    <xf numFmtId="165" fontId="1" fillId="0" borderId="22" xfId="0" applyNumberFormat="1" applyFont="1" applyBorder="1" applyAlignment="1">
      <alignment horizontal="right"/>
    </xf>
    <xf numFmtId="0" fontId="0" fillId="0" borderId="0" xfId="0" applyFill="1"/>
    <xf numFmtId="0" fontId="10" fillId="0" borderId="0" xfId="0" applyFont="1" applyFill="1"/>
    <xf numFmtId="0" fontId="4" fillId="0" borderId="0" xfId="0" applyFont="1" applyFill="1"/>
    <xf numFmtId="0" fontId="3" fillId="0" borderId="5" xfId="0" applyFont="1" applyFill="1" applyBorder="1" applyAlignment="1">
      <alignment horizontal="center"/>
    </xf>
    <xf numFmtId="41" fontId="0" fillId="0" borderId="22" xfId="0" applyNumberForma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42" fontId="0" fillId="0" borderId="3" xfId="0" applyNumberFormat="1" applyFill="1" applyBorder="1"/>
    <xf numFmtId="41" fontId="0" fillId="0" borderId="19" xfId="0" applyNumberFormat="1" applyFill="1" applyBorder="1" applyAlignment="1">
      <alignment horizontal="right"/>
    </xf>
    <xf numFmtId="42" fontId="11" fillId="0" borderId="11" xfId="0" applyNumberFormat="1" applyFont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2" fontId="0" fillId="0" borderId="32" xfId="0" applyNumberFormat="1" applyFill="1" applyBorder="1" applyAlignment="1">
      <alignment horizontal="left"/>
    </xf>
    <xf numFmtId="42" fontId="0" fillId="0" borderId="25" xfId="0" applyNumberFormat="1" applyFill="1" applyBorder="1" applyAlignment="1">
      <alignment horizontal="left"/>
    </xf>
    <xf numFmtId="42" fontId="0" fillId="0" borderId="0" xfId="0" applyNumberFormat="1" applyFill="1"/>
    <xf numFmtId="42" fontId="0" fillId="0" borderId="22" xfId="0" applyNumberFormat="1" applyFill="1" applyBorder="1"/>
    <xf numFmtId="41" fontId="0" fillId="0" borderId="10" xfId="0" applyNumberFormat="1" applyFill="1" applyBorder="1" applyAlignment="1">
      <alignment horizontal="right"/>
    </xf>
    <xf numFmtId="42" fontId="0" fillId="0" borderId="33" xfId="0" applyNumberFormat="1" applyFill="1" applyBorder="1" applyAlignment="1">
      <alignment horizontal="left"/>
    </xf>
    <xf numFmtId="42" fontId="2" fillId="0" borderId="13" xfId="0" applyNumberFormat="1" applyFont="1" applyFill="1" applyBorder="1" applyAlignment="1">
      <alignment horizontal="left"/>
    </xf>
    <xf numFmtId="42" fontId="0" fillId="0" borderId="18" xfId="0" applyNumberFormat="1" applyFill="1" applyBorder="1"/>
    <xf numFmtId="42" fontId="0" fillId="0" borderId="23" xfId="0" applyNumberFormat="1" applyFill="1" applyBorder="1"/>
    <xf numFmtId="164" fontId="0" fillId="0" borderId="10" xfId="0" applyNumberFormat="1" applyFill="1" applyBorder="1"/>
    <xf numFmtId="42" fontId="0" fillId="0" borderId="18" xfId="0" applyNumberFormat="1" applyFill="1" applyBorder="1" applyAlignment="1">
      <alignment horizontal="left"/>
    </xf>
    <xf numFmtId="164" fontId="0" fillId="0" borderId="18" xfId="0" applyNumberFormat="1" applyFill="1" applyBorder="1"/>
    <xf numFmtId="42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42" fontId="6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>
      <alignment horizontal="left"/>
    </xf>
    <xf numFmtId="42" fontId="2" fillId="0" borderId="0" xfId="0" applyNumberFormat="1" applyFont="1" applyFill="1" applyBorder="1" applyAlignment="1">
      <alignment/>
    </xf>
    <xf numFmtId="42" fontId="5" fillId="0" borderId="14" xfId="0" applyNumberFormat="1" applyFont="1" applyFill="1" applyBorder="1" applyAlignment="1">
      <alignment/>
    </xf>
    <xf numFmtId="42" fontId="5" fillId="0" borderId="14" xfId="0" applyNumberFormat="1" applyFont="1" applyFill="1" applyBorder="1" applyAlignment="1">
      <alignment horizontal="left"/>
    </xf>
    <xf numFmtId="6" fontId="0" fillId="0" borderId="3" xfId="0" applyNumberFormat="1" applyFont="1" applyBorder="1" applyAlignment="1">
      <alignment horizontal="center"/>
    </xf>
    <xf numFmtId="6" fontId="12" fillId="0" borderId="3" xfId="16" applyNumberFormat="1" applyFont="1" applyFill="1" applyBorder="1" applyAlignment="1">
      <alignment horizontal="center"/>
    </xf>
    <xf numFmtId="42" fontId="0" fillId="0" borderId="2" xfId="0" applyNumberFormat="1" applyFont="1" applyBorder="1" applyAlignment="1">
      <alignment horizontal="left"/>
    </xf>
    <xf numFmtId="42" fontId="0" fillId="0" borderId="18" xfId="0" applyNumberFormat="1" applyFont="1" applyBorder="1" applyAlignment="1">
      <alignment horizontal="left"/>
    </xf>
    <xf numFmtId="165" fontId="1" fillId="0" borderId="19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42" fontId="0" fillId="0" borderId="33" xfId="0" applyNumberFormat="1" applyBorder="1" applyAlignment="1">
      <alignment horizontal="left"/>
    </xf>
    <xf numFmtId="42" fontId="0" fillId="0" borderId="34" xfId="0" applyNumberFormat="1" applyBorder="1" applyAlignment="1">
      <alignment horizontal="left"/>
    </xf>
    <xf numFmtId="0" fontId="3" fillId="0" borderId="12" xfId="0" applyFont="1" applyFill="1" applyBorder="1" applyAlignment="1">
      <alignment/>
    </xf>
    <xf numFmtId="1" fontId="3" fillId="0" borderId="18" xfId="0" applyNumberFormat="1" applyFont="1" applyBorder="1" applyAlignment="1">
      <alignment horizontal="center"/>
    </xf>
    <xf numFmtId="42" fontId="0" fillId="0" borderId="11" xfId="0" applyNumberFormat="1" applyFill="1" applyBorder="1"/>
    <xf numFmtId="0" fontId="3" fillId="0" borderId="2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2" fontId="0" fillId="0" borderId="11" xfId="0" applyNumberFormat="1" applyBorder="1" applyAlignment="1">
      <alignment horizontal="left"/>
    </xf>
    <xf numFmtId="42" fontId="0" fillId="2" borderId="11" xfId="0" applyNumberFormat="1" applyFill="1" applyBorder="1" applyAlignment="1">
      <alignment horizontal="left"/>
    </xf>
    <xf numFmtId="41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42" fontId="0" fillId="0" borderId="28" xfId="0" applyNumberFormat="1" applyBorder="1" applyAlignment="1">
      <alignment horizontal="left"/>
    </xf>
    <xf numFmtId="0" fontId="0" fillId="0" borderId="28" xfId="0" applyFont="1" applyBorder="1" applyAlignment="1">
      <alignment horizontal="left" vertical="top" wrapText="1" indent="1"/>
    </xf>
    <xf numFmtId="0" fontId="1" fillId="0" borderId="2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42" fontId="0" fillId="0" borderId="24" xfId="0" applyNumberFormat="1" applyBorder="1" applyAlignment="1">
      <alignment horizontal="left"/>
    </xf>
    <xf numFmtId="42" fontId="0" fillId="2" borderId="24" xfId="0" applyNumberFormat="1" applyFill="1" applyBorder="1" applyAlignment="1">
      <alignment horizontal="left"/>
    </xf>
    <xf numFmtId="41" fontId="1" fillId="0" borderId="24" xfId="0" applyNumberFormat="1" applyFont="1" applyBorder="1" applyAlignment="1">
      <alignment/>
    </xf>
    <xf numFmtId="41" fontId="1" fillId="0" borderId="28" xfId="0" applyNumberFormat="1" applyFont="1" applyBorder="1" applyAlignment="1">
      <alignment/>
    </xf>
    <xf numFmtId="41" fontId="2" fillId="0" borderId="0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6" fontId="0" fillId="0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5" fontId="4" fillId="0" borderId="0" xfId="0" applyNumberFormat="1" applyFont="1" applyFill="1"/>
    <xf numFmtId="15" fontId="0" fillId="0" borderId="0" xfId="0" applyNumberFormat="1" applyFill="1"/>
    <xf numFmtId="0" fontId="3" fillId="0" borderId="9" xfId="0" applyFont="1" applyBorder="1" applyAlignment="1">
      <alignment horizontal="center" wrapText="1"/>
    </xf>
    <xf numFmtId="0" fontId="14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wrapText="1"/>
    </xf>
    <xf numFmtId="0" fontId="14" fillId="5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2" fontId="2" fillId="0" borderId="16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42" fontId="0" fillId="0" borderId="0" xfId="0" applyNumberFormat="1" applyFont="1" applyFill="1" applyBorder="1" applyAlignment="1">
      <alignment horizontal="left"/>
    </xf>
    <xf numFmtId="164" fontId="0" fillId="0" borderId="15" xfId="0" applyNumberFormat="1" applyFill="1" applyBorder="1"/>
    <xf numFmtId="0" fontId="0" fillId="0" borderId="11" xfId="0" applyFill="1" applyBorder="1"/>
    <xf numFmtId="42" fontId="0" fillId="0" borderId="0" xfId="0" applyNumberFormat="1" applyFont="1" applyFill="1" applyBorder="1" applyAlignment="1">
      <alignment/>
    </xf>
    <xf numFmtId="43" fontId="0" fillId="0" borderId="0" xfId="18" applyFont="1" applyFill="1"/>
    <xf numFmtId="164" fontId="0" fillId="0" borderId="22" xfId="15" applyNumberFormat="1" applyFont="1" applyFill="1" applyBorder="1"/>
    <xf numFmtId="0" fontId="11" fillId="0" borderId="2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/>
    </xf>
    <xf numFmtId="42" fontId="5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2" fontId="0" fillId="0" borderId="21" xfId="0" applyNumberFormat="1" applyFont="1" applyFill="1" applyBorder="1" applyAlignment="1">
      <alignment horizontal="left"/>
    </xf>
    <xf numFmtId="42" fontId="0" fillId="0" borderId="11" xfId="0" applyNumberFormat="1" applyFill="1" applyBorder="1" applyAlignment="1">
      <alignment horizontal="left"/>
    </xf>
    <xf numFmtId="0" fontId="11" fillId="0" borderId="18" xfId="0" applyFont="1" applyFill="1" applyBorder="1" applyAlignment="1">
      <alignment horizontal="left" vertical="center" wrapText="1"/>
    </xf>
    <xf numFmtId="42" fontId="0" fillId="0" borderId="36" xfId="0" applyNumberFormat="1" applyFill="1" applyBorder="1" applyAlignment="1">
      <alignment horizontal="left"/>
    </xf>
    <xf numFmtId="42" fontId="0" fillId="0" borderId="18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4" fillId="8" borderId="16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10" borderId="24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10" borderId="28" xfId="0" applyFont="1" applyFill="1" applyBorder="1" applyAlignment="1">
      <alignment vertical="top" wrapText="1"/>
    </xf>
    <xf numFmtId="0" fontId="13" fillId="10" borderId="37" xfId="0" applyFont="1" applyFill="1" applyBorder="1" applyAlignment="1">
      <alignment vertical="top" wrapText="1"/>
    </xf>
    <xf numFmtId="0" fontId="13" fillId="10" borderId="3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8"/>
  <sheetViews>
    <sheetView tabSelected="1" workbookViewId="0" topLeftCell="A1">
      <pane xSplit="2" ySplit="8" topLeftCell="D34" activePane="bottomRight" state="frozen"/>
      <selection pane="topRight" activeCell="C1" sqref="C1"/>
      <selection pane="bottomLeft" activeCell="A9" sqref="A9"/>
      <selection pane="bottomRight" activeCell="H48" sqref="H48"/>
    </sheetView>
  </sheetViews>
  <sheetFormatPr defaultColWidth="9.140625" defaultRowHeight="12.75"/>
  <cols>
    <col min="1" max="1" width="12.140625" style="100" customWidth="1"/>
    <col min="2" max="2" width="43.7109375" style="100" customWidth="1"/>
    <col min="3" max="3" width="11.421875" style="100" customWidth="1"/>
    <col min="4" max="7" width="10.421875" style="100" customWidth="1"/>
    <col min="8" max="8" width="15.28125" style="100" customWidth="1"/>
    <col min="9" max="11" width="10.421875" style="100" customWidth="1"/>
    <col min="12" max="12" width="16.00390625" style="100" customWidth="1"/>
    <col min="13" max="13" width="10.421875" style="100" customWidth="1"/>
    <col min="14" max="14" width="12.421875" style="100" customWidth="1"/>
    <col min="15" max="15" width="8.7109375" style="100" customWidth="1"/>
    <col min="16" max="16" width="10.421875" style="100" customWidth="1"/>
    <col min="17" max="17" width="11.8515625" style="100" customWidth="1"/>
    <col min="18" max="18" width="10.00390625" style="100" customWidth="1"/>
    <col min="19" max="19" width="10.421875" style="100" customWidth="1"/>
    <col min="20" max="20" width="12.00390625" style="100" customWidth="1"/>
    <col min="21" max="22" width="10.00390625" style="100" customWidth="1"/>
    <col min="23" max="24" width="8.7109375" style="100" customWidth="1"/>
    <col min="25" max="29" width="8.7109375" style="100" hidden="1" customWidth="1"/>
    <col min="30" max="31" width="11.421875" style="100" customWidth="1"/>
    <col min="32" max="32" width="14.8515625" style="100" customWidth="1"/>
    <col min="33" max="33" width="9.7109375" style="100" bestFit="1" customWidth="1"/>
    <col min="34" max="34" width="9.140625" style="100" customWidth="1"/>
    <col min="35" max="35" width="11.28125" style="100" bestFit="1" customWidth="1"/>
    <col min="36" max="16384" width="9.140625" style="100" customWidth="1"/>
  </cols>
  <sheetData>
    <row r="1" spans="1:22" ht="20.25">
      <c r="A1" s="96" t="s">
        <v>225</v>
      </c>
      <c r="C1" s="101"/>
      <c r="E1" s="101"/>
      <c r="F1" s="101"/>
      <c r="G1" s="101"/>
      <c r="H1" s="101"/>
      <c r="I1" s="101"/>
      <c r="J1" s="101"/>
      <c r="K1" s="101"/>
      <c r="L1" s="101"/>
      <c r="M1" s="101"/>
      <c r="O1" s="101"/>
      <c r="P1" s="101" t="s">
        <v>61</v>
      </c>
      <c r="Q1" s="101"/>
      <c r="R1" s="101"/>
      <c r="S1" s="101"/>
      <c r="T1" s="101"/>
      <c r="U1" s="101"/>
      <c r="V1" s="101"/>
    </row>
    <row r="2" ht="18">
      <c r="A2" s="102" t="s">
        <v>224</v>
      </c>
    </row>
    <row r="3" spans="1:32" ht="18">
      <c r="A3" s="102" t="s">
        <v>128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</row>
    <row r="4" spans="1:32" ht="34.5">
      <c r="A4" s="173"/>
      <c r="B4" s="174">
        <f ca="1">TODAY()</f>
        <v>42993</v>
      </c>
      <c r="C4" s="211" t="s">
        <v>133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0" t="s">
        <v>155</v>
      </c>
      <c r="O4" s="210"/>
      <c r="P4" s="210"/>
      <c r="Q4" s="210"/>
      <c r="R4" s="210"/>
      <c r="S4" s="181" t="s">
        <v>157</v>
      </c>
      <c r="T4" s="177" t="s">
        <v>159</v>
      </c>
      <c r="U4" s="178" t="s">
        <v>156</v>
      </c>
      <c r="V4" s="176" t="s">
        <v>148</v>
      </c>
      <c r="W4" s="179" t="s">
        <v>154</v>
      </c>
      <c r="X4" s="180" t="s">
        <v>153</v>
      </c>
      <c r="Y4" s="172"/>
      <c r="Z4" s="172"/>
      <c r="AA4" s="172"/>
      <c r="AB4" s="172"/>
      <c r="AC4" s="172"/>
      <c r="AD4" s="172"/>
      <c r="AE4" s="172"/>
      <c r="AF4" s="172"/>
    </row>
    <row r="5" spans="1:32" s="110" customFormat="1" ht="12.75" customHeight="1">
      <c r="A5" s="204"/>
      <c r="B5" s="212"/>
      <c r="C5" s="24" t="s">
        <v>113</v>
      </c>
      <c r="D5" s="24" t="s">
        <v>114</v>
      </c>
      <c r="E5" s="24" t="s">
        <v>115</v>
      </c>
      <c r="F5" s="24" t="s">
        <v>119</v>
      </c>
      <c r="G5" s="24" t="s">
        <v>120</v>
      </c>
      <c r="H5" s="24" t="s">
        <v>137</v>
      </c>
      <c r="I5" s="24" t="s">
        <v>122</v>
      </c>
      <c r="J5" s="24" t="s">
        <v>121</v>
      </c>
      <c r="K5" s="24" t="s">
        <v>127</v>
      </c>
      <c r="L5" s="24" t="s">
        <v>160</v>
      </c>
      <c r="M5" s="24" t="s">
        <v>160</v>
      </c>
      <c r="N5" s="24" t="s">
        <v>117</v>
      </c>
      <c r="O5" s="24" t="s">
        <v>223</v>
      </c>
      <c r="P5" s="24" t="s">
        <v>129</v>
      </c>
      <c r="Q5" s="24" t="s">
        <v>125</v>
      </c>
      <c r="R5" s="24" t="s">
        <v>123</v>
      </c>
      <c r="S5" s="24" t="s">
        <v>116</v>
      </c>
      <c r="T5" s="24" t="s">
        <v>118</v>
      </c>
      <c r="U5" s="24" t="s">
        <v>130</v>
      </c>
      <c r="V5" s="24" t="s">
        <v>147</v>
      </c>
      <c r="W5" s="24" t="s">
        <v>126</v>
      </c>
      <c r="X5" s="24" t="s">
        <v>162</v>
      </c>
      <c r="Y5" s="24"/>
      <c r="Z5" s="24"/>
      <c r="AA5" s="140"/>
      <c r="AB5" s="140"/>
      <c r="AC5" s="140"/>
      <c r="AD5" s="140"/>
      <c r="AE5" s="103"/>
      <c r="AF5" s="24"/>
    </row>
    <row r="6" spans="1:36" s="110" customFormat="1" ht="11.25">
      <c r="A6" s="206"/>
      <c r="B6" s="213"/>
      <c r="C6" s="19"/>
      <c r="D6" s="106"/>
      <c r="E6" s="19"/>
      <c r="F6" s="19"/>
      <c r="G6" s="106"/>
      <c r="H6" s="175"/>
      <c r="I6" s="106"/>
      <c r="J6" s="19"/>
      <c r="K6" s="106"/>
      <c r="L6" s="19"/>
      <c r="M6" s="19"/>
      <c r="N6" s="106"/>
      <c r="O6" s="19"/>
      <c r="P6" s="19"/>
      <c r="Q6" s="106"/>
      <c r="R6" s="19"/>
      <c r="S6" s="175"/>
      <c r="T6" s="19"/>
      <c r="U6" s="19"/>
      <c r="V6" s="19"/>
      <c r="W6" s="106"/>
      <c r="X6" s="106" t="s">
        <v>106</v>
      </c>
      <c r="Y6" s="19"/>
      <c r="Z6" s="19"/>
      <c r="AA6" s="19"/>
      <c r="AB6" s="19"/>
      <c r="AC6" s="19"/>
      <c r="AD6" s="106" t="s">
        <v>163</v>
      </c>
      <c r="AE6" s="111" t="s">
        <v>1</v>
      </c>
      <c r="AF6" s="106" t="s">
        <v>1</v>
      </c>
      <c r="AG6" s="112"/>
      <c r="AH6" s="112"/>
      <c r="AI6" s="112"/>
      <c r="AJ6" s="112"/>
    </row>
    <row r="7" spans="1:36" s="147" customFormat="1" ht="35.25" customHeight="1" thickBot="1">
      <c r="A7" s="208" t="s">
        <v>2</v>
      </c>
      <c r="B7" s="209"/>
      <c r="C7" s="182" t="s">
        <v>102</v>
      </c>
      <c r="D7" s="182" t="s">
        <v>104</v>
      </c>
      <c r="E7" s="182" t="s">
        <v>103</v>
      </c>
      <c r="F7" s="182" t="s">
        <v>134</v>
      </c>
      <c r="G7" s="143" t="s">
        <v>138</v>
      </c>
      <c r="H7" s="182" t="s">
        <v>200</v>
      </c>
      <c r="I7" s="182" t="s">
        <v>136</v>
      </c>
      <c r="J7" s="143" t="s">
        <v>135</v>
      </c>
      <c r="K7" s="143" t="s">
        <v>146</v>
      </c>
      <c r="L7" s="143" t="s">
        <v>196</v>
      </c>
      <c r="M7" s="182" t="s">
        <v>107</v>
      </c>
      <c r="N7" s="143" t="s">
        <v>220</v>
      </c>
      <c r="O7" s="143" t="s">
        <v>139</v>
      </c>
      <c r="P7" s="143" t="s">
        <v>150</v>
      </c>
      <c r="Q7" s="143" t="s">
        <v>139</v>
      </c>
      <c r="R7" s="143" t="s">
        <v>136</v>
      </c>
      <c r="S7" s="143" t="s">
        <v>105</v>
      </c>
      <c r="T7" s="143" t="s">
        <v>152</v>
      </c>
      <c r="U7" s="182" t="s">
        <v>131</v>
      </c>
      <c r="V7" s="143" t="s">
        <v>139</v>
      </c>
      <c r="W7" s="143" t="s">
        <v>139</v>
      </c>
      <c r="X7" s="182" t="s">
        <v>132</v>
      </c>
      <c r="Y7" s="143"/>
      <c r="Z7" s="143"/>
      <c r="AA7" s="143"/>
      <c r="AB7" s="143"/>
      <c r="AC7" s="143"/>
      <c r="AD7" s="144" t="s">
        <v>164</v>
      </c>
      <c r="AE7" s="145" t="s">
        <v>5</v>
      </c>
      <c r="AF7" s="144" t="s">
        <v>32</v>
      </c>
      <c r="AG7" s="146"/>
      <c r="AH7" s="146"/>
      <c r="AI7" s="146"/>
      <c r="AJ7" s="146"/>
    </row>
    <row r="8" spans="1:32" s="115" customFormat="1" ht="15" customHeight="1" thickBot="1" thickTop="1">
      <c r="A8" s="113" t="s">
        <v>38</v>
      </c>
      <c r="B8" s="114"/>
      <c r="C8" s="132">
        <v>225</v>
      </c>
      <c r="D8" s="132">
        <v>140</v>
      </c>
      <c r="E8" s="167">
        <v>175</v>
      </c>
      <c r="F8" s="133">
        <v>185</v>
      </c>
      <c r="G8" s="133">
        <v>170</v>
      </c>
      <c r="H8" s="132">
        <v>180</v>
      </c>
      <c r="I8" s="133">
        <v>200</v>
      </c>
      <c r="J8" s="132">
        <v>140</v>
      </c>
      <c r="K8" s="133">
        <v>175</v>
      </c>
      <c r="L8" s="167">
        <v>130</v>
      </c>
      <c r="M8" s="167">
        <v>115</v>
      </c>
      <c r="N8" s="133">
        <v>214</v>
      </c>
      <c r="O8" s="167">
        <v>244</v>
      </c>
      <c r="P8" s="167">
        <v>214</v>
      </c>
      <c r="Q8" s="133">
        <v>244</v>
      </c>
      <c r="R8" s="167">
        <v>177</v>
      </c>
      <c r="S8" s="133">
        <v>165</v>
      </c>
      <c r="T8" s="167">
        <v>145</v>
      </c>
      <c r="U8" s="167">
        <v>185</v>
      </c>
      <c r="V8" s="167">
        <v>191</v>
      </c>
      <c r="W8" s="133">
        <v>218</v>
      </c>
      <c r="X8" s="133">
        <v>195</v>
      </c>
      <c r="Y8" s="133"/>
      <c r="Z8" s="133"/>
      <c r="AA8" s="133"/>
      <c r="AB8" s="133"/>
      <c r="AC8" s="133"/>
      <c r="AD8" s="107"/>
      <c r="AE8" s="107"/>
      <c r="AF8" s="107"/>
    </row>
    <row r="9" spans="1:32" ht="15" customHeight="1" thickTop="1">
      <c r="A9" s="171" t="s">
        <v>109</v>
      </c>
      <c r="B9" s="170" t="s">
        <v>165</v>
      </c>
      <c r="C9" s="104">
        <v>130</v>
      </c>
      <c r="D9" s="104">
        <v>120</v>
      </c>
      <c r="E9" s="104">
        <v>32</v>
      </c>
      <c r="F9" s="104"/>
      <c r="G9" s="104"/>
      <c r="H9" s="104"/>
      <c r="I9" s="104"/>
      <c r="J9" s="104"/>
      <c r="K9" s="104"/>
      <c r="L9" s="104"/>
      <c r="M9" s="104">
        <v>32</v>
      </c>
      <c r="N9" s="104">
        <v>16</v>
      </c>
      <c r="O9" s="104"/>
      <c r="P9" s="104">
        <v>16</v>
      </c>
      <c r="Q9" s="104"/>
      <c r="R9" s="104"/>
      <c r="S9" s="104">
        <v>16</v>
      </c>
      <c r="T9" s="104">
        <v>16</v>
      </c>
      <c r="U9" s="104"/>
      <c r="V9" s="104"/>
      <c r="W9" s="104"/>
      <c r="X9" s="104"/>
      <c r="Y9" s="104"/>
      <c r="Z9" s="104"/>
      <c r="AA9" s="104"/>
      <c r="AB9" s="104"/>
      <c r="AC9" s="104"/>
      <c r="AD9" s="190">
        <f aca="true" t="shared" si="0" ref="AD9:AD32">(AF9/$AF$30)*100%</f>
        <v>0.11722677264068418</v>
      </c>
      <c r="AE9" s="108">
        <f>SUM(C9:X9)</f>
        <v>378</v>
      </c>
      <c r="AF9" s="116">
        <f>SUMPRODUCT($C$8:$X$8,C9:X9)</f>
        <v>67138</v>
      </c>
    </row>
    <row r="10" spans="1:32" ht="15" customHeight="1">
      <c r="A10" s="171" t="s">
        <v>181</v>
      </c>
      <c r="B10" s="170" t="s">
        <v>167</v>
      </c>
      <c r="C10" s="105">
        <v>20</v>
      </c>
      <c r="D10" s="105">
        <v>20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>
        <v>40</v>
      </c>
      <c r="T10" s="105">
        <v>60</v>
      </c>
      <c r="U10" s="105"/>
      <c r="V10" s="105"/>
      <c r="W10" s="105"/>
      <c r="X10" s="105"/>
      <c r="Y10" s="105"/>
      <c r="Z10" s="105"/>
      <c r="AA10" s="105"/>
      <c r="AB10" s="105"/>
      <c r="AC10" s="105"/>
      <c r="AD10" s="190">
        <f t="shared" si="0"/>
        <v>0.03946088745091397</v>
      </c>
      <c r="AE10" s="108">
        <f aca="true" t="shared" si="1" ref="AE10:AE29">SUM(C10:X10)</f>
        <v>140</v>
      </c>
      <c r="AF10" s="116">
        <f aca="true" t="shared" si="2" ref="AF10:AF27">SUMPRODUCT($C$8:$X$8,C10:X10)</f>
        <v>22600</v>
      </c>
    </row>
    <row r="11" spans="1:32" ht="15" customHeight="1">
      <c r="A11" s="171" t="s">
        <v>110</v>
      </c>
      <c r="B11" s="170" t="s">
        <v>203</v>
      </c>
      <c r="C11" s="105">
        <v>16</v>
      </c>
      <c r="D11" s="105">
        <v>8</v>
      </c>
      <c r="E11" s="105">
        <v>16</v>
      </c>
      <c r="F11" s="105"/>
      <c r="G11" s="105"/>
      <c r="H11" s="105"/>
      <c r="I11" s="105"/>
      <c r="J11" s="105"/>
      <c r="K11" s="105"/>
      <c r="L11" s="105"/>
      <c r="M11" s="105"/>
      <c r="N11" s="105">
        <v>8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90">
        <f t="shared" si="0"/>
        <v>0.016119597918001674</v>
      </c>
      <c r="AE11" s="108">
        <f>SUM(C11:X11)</f>
        <v>48</v>
      </c>
      <c r="AF11" s="116">
        <f>SUMPRODUCT($C$8:$X$8,C11:X11)</f>
        <v>9232</v>
      </c>
    </row>
    <row r="12" spans="1:32" ht="15" customHeight="1">
      <c r="A12" s="171" t="s">
        <v>111</v>
      </c>
      <c r="B12" s="170" t="s">
        <v>186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90">
        <f t="shared" si="0"/>
        <v>0</v>
      </c>
      <c r="AE12" s="108">
        <f t="shared" si="1"/>
        <v>0</v>
      </c>
      <c r="AF12" s="116">
        <f t="shared" si="2"/>
        <v>0</v>
      </c>
    </row>
    <row r="13" spans="1:32" ht="15" customHeight="1">
      <c r="A13" s="171" t="s">
        <v>166</v>
      </c>
      <c r="B13" s="170" t="s">
        <v>187</v>
      </c>
      <c r="C13" s="105">
        <v>2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>
        <v>4</v>
      </c>
      <c r="T13" s="105">
        <v>60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90">
        <f t="shared" si="0"/>
        <v>0.017128818844843633</v>
      </c>
      <c r="AE13" s="108">
        <f t="shared" si="1"/>
        <v>66</v>
      </c>
      <c r="AF13" s="116">
        <f t="shared" si="2"/>
        <v>9810</v>
      </c>
    </row>
    <row r="14" spans="1:32" ht="15" customHeight="1">
      <c r="A14" s="171" t="s">
        <v>204</v>
      </c>
      <c r="B14" s="170" t="s">
        <v>182</v>
      </c>
      <c r="C14" s="105"/>
      <c r="D14" s="105"/>
      <c r="E14" s="105"/>
      <c r="F14" s="105">
        <v>32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>
        <v>32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90">
        <f t="shared" si="0"/>
        <v>0.01843836156998458</v>
      </c>
      <c r="AE14" s="108">
        <f t="shared" si="1"/>
        <v>64</v>
      </c>
      <c r="AF14" s="116">
        <f>SUMPRODUCT($C$8:$X$8,C14:X14)</f>
        <v>10560</v>
      </c>
    </row>
    <row r="15" spans="1:32" ht="15" customHeight="1">
      <c r="A15" s="171" t="s">
        <v>168</v>
      </c>
      <c r="B15" s="170" t="s">
        <v>174</v>
      </c>
      <c r="C15" s="105">
        <v>4</v>
      </c>
      <c r="D15" s="105">
        <v>8</v>
      </c>
      <c r="E15" s="105">
        <v>8</v>
      </c>
      <c r="F15" s="105"/>
      <c r="G15" s="105"/>
      <c r="H15" s="105"/>
      <c r="I15" s="105"/>
      <c r="J15" s="105"/>
      <c r="K15" s="105">
        <v>8</v>
      </c>
      <c r="L15" s="105"/>
      <c r="M15" s="105"/>
      <c r="N15" s="105"/>
      <c r="O15" s="105"/>
      <c r="P15" s="105"/>
      <c r="Q15" s="105"/>
      <c r="R15" s="105"/>
      <c r="S15" s="105">
        <v>4</v>
      </c>
      <c r="T15" s="105">
        <v>32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90">
        <f t="shared" si="0"/>
        <v>0.017670096504568557</v>
      </c>
      <c r="AE15" s="108">
        <f t="shared" si="1"/>
        <v>64</v>
      </c>
      <c r="AF15" s="116">
        <f t="shared" si="2"/>
        <v>10120</v>
      </c>
    </row>
    <row r="16" spans="1:32" ht="15" customHeight="1">
      <c r="A16" s="171" t="s">
        <v>170</v>
      </c>
      <c r="B16" s="170" t="s">
        <v>188</v>
      </c>
      <c r="C16" s="105">
        <v>20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>
        <v>6</v>
      </c>
      <c r="O16" s="105"/>
      <c r="P16" s="105">
        <v>6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90">
        <f t="shared" si="0"/>
        <v>0.012341130641728317</v>
      </c>
      <c r="AE16" s="108">
        <f t="shared" si="1"/>
        <v>32</v>
      </c>
      <c r="AF16" s="116">
        <f t="shared" si="2"/>
        <v>7068</v>
      </c>
    </row>
    <row r="17" spans="1:32" ht="15" customHeight="1">
      <c r="A17" s="171" t="s">
        <v>205</v>
      </c>
      <c r="B17" s="170" t="s">
        <v>169</v>
      </c>
      <c r="C17" s="105">
        <v>16</v>
      </c>
      <c r="D17" s="105">
        <v>24</v>
      </c>
      <c r="E17" s="105">
        <v>16</v>
      </c>
      <c r="F17" s="105"/>
      <c r="G17" s="105"/>
      <c r="H17" s="105"/>
      <c r="I17" s="105"/>
      <c r="J17" s="105"/>
      <c r="K17" s="105"/>
      <c r="L17" s="105"/>
      <c r="M17" s="105"/>
      <c r="N17" s="105">
        <v>8</v>
      </c>
      <c r="O17" s="105">
        <v>8</v>
      </c>
      <c r="P17" s="105">
        <v>8</v>
      </c>
      <c r="Q17" s="105"/>
      <c r="R17" s="105"/>
      <c r="S17" s="105">
        <v>80</v>
      </c>
      <c r="T17" s="105">
        <v>60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90">
        <f t="shared" si="0"/>
        <v>0.06466696582442699</v>
      </c>
      <c r="AE17" s="108">
        <f t="shared" si="1"/>
        <v>220</v>
      </c>
      <c r="AF17" s="116">
        <f t="shared" si="2"/>
        <v>37036</v>
      </c>
    </row>
    <row r="18" spans="1:32" ht="15" customHeight="1">
      <c r="A18" s="171" t="s">
        <v>218</v>
      </c>
      <c r="B18" s="170" t="s">
        <v>219</v>
      </c>
      <c r="C18" s="105">
        <v>1</v>
      </c>
      <c r="D18" s="105">
        <v>2</v>
      </c>
      <c r="E18" s="105">
        <v>2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90">
        <f t="shared" si="0"/>
        <v>0.0014928787066606835</v>
      </c>
      <c r="AE18" s="108">
        <f t="shared" si="1"/>
        <v>5</v>
      </c>
      <c r="AF18" s="116">
        <f t="shared" si="2"/>
        <v>855</v>
      </c>
    </row>
    <row r="19" spans="1:32" ht="15" customHeight="1">
      <c r="A19" s="171" t="s">
        <v>112</v>
      </c>
      <c r="B19" s="170" t="s">
        <v>189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90">
        <f t="shared" si="0"/>
        <v>0</v>
      </c>
      <c r="AE19" s="108">
        <f t="shared" si="1"/>
        <v>0</v>
      </c>
      <c r="AF19" s="116">
        <f t="shared" si="2"/>
        <v>0</v>
      </c>
    </row>
    <row r="20" spans="1:32" ht="15" customHeight="1">
      <c r="A20" s="171" t="s">
        <v>171</v>
      </c>
      <c r="B20" s="170" t="s">
        <v>176</v>
      </c>
      <c r="C20" s="105">
        <v>4</v>
      </c>
      <c r="D20" s="105">
        <v>8</v>
      </c>
      <c r="E20" s="105">
        <v>8</v>
      </c>
      <c r="F20" s="105"/>
      <c r="G20" s="105"/>
      <c r="H20" s="105"/>
      <c r="I20" s="105"/>
      <c r="J20" s="105"/>
      <c r="K20" s="105">
        <v>2</v>
      </c>
      <c r="L20" s="105"/>
      <c r="M20" s="105">
        <v>2</v>
      </c>
      <c r="N20" s="105"/>
      <c r="O20" s="105"/>
      <c r="P20" s="105"/>
      <c r="Q20" s="105"/>
      <c r="R20" s="105"/>
      <c r="S20" s="105">
        <v>2</v>
      </c>
      <c r="T20" s="105">
        <v>32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90">
        <f t="shared" si="0"/>
        <v>0.015662130992685767</v>
      </c>
      <c r="AE20" s="108">
        <f t="shared" si="1"/>
        <v>58</v>
      </c>
      <c r="AF20" s="116">
        <f t="shared" si="2"/>
        <v>8970</v>
      </c>
    </row>
    <row r="21" spans="1:32" ht="15" customHeight="1">
      <c r="A21" s="171" t="s">
        <v>172</v>
      </c>
      <c r="B21" s="170" t="s">
        <v>190</v>
      </c>
      <c r="C21" s="105">
        <v>8</v>
      </c>
      <c r="D21" s="105">
        <v>8</v>
      </c>
      <c r="E21" s="105">
        <v>8</v>
      </c>
      <c r="F21" s="105">
        <v>24</v>
      </c>
      <c r="G21" s="105"/>
      <c r="H21" s="105"/>
      <c r="I21" s="105"/>
      <c r="J21" s="105"/>
      <c r="K21" s="105"/>
      <c r="L21" s="105"/>
      <c r="M21" s="105"/>
      <c r="N21" s="105">
        <v>8</v>
      </c>
      <c r="O21" s="105"/>
      <c r="P21" s="105">
        <v>8</v>
      </c>
      <c r="Q21" s="105"/>
      <c r="R21" s="105"/>
      <c r="S21" s="105">
        <v>16</v>
      </c>
      <c r="T21" s="105">
        <v>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90">
        <f t="shared" si="0"/>
        <v>0.027908974558203938</v>
      </c>
      <c r="AE21" s="108">
        <f t="shared" si="1"/>
        <v>88</v>
      </c>
      <c r="AF21" s="116">
        <f t="shared" si="2"/>
        <v>15984</v>
      </c>
    </row>
    <row r="22" spans="1:32" ht="15" customHeight="1">
      <c r="A22" s="171" t="s">
        <v>173</v>
      </c>
      <c r="B22" s="170" t="s">
        <v>191</v>
      </c>
      <c r="C22" s="105">
        <v>8</v>
      </c>
      <c r="D22" s="105">
        <v>16</v>
      </c>
      <c r="E22" s="105">
        <v>16</v>
      </c>
      <c r="F22" s="105">
        <v>8</v>
      </c>
      <c r="G22" s="105"/>
      <c r="H22" s="105"/>
      <c r="I22" s="105"/>
      <c r="J22" s="105">
        <v>32</v>
      </c>
      <c r="K22" s="105">
        <v>6</v>
      </c>
      <c r="L22" s="105"/>
      <c r="M22" s="105"/>
      <c r="N22" s="105"/>
      <c r="O22" s="105"/>
      <c r="P22" s="105"/>
      <c r="Q22" s="105"/>
      <c r="R22" s="105"/>
      <c r="S22" s="105">
        <v>4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90">
        <f t="shared" si="0"/>
        <v>0.025335286589060254</v>
      </c>
      <c r="AE22" s="108">
        <f t="shared" si="1"/>
        <v>90</v>
      </c>
      <c r="AF22" s="116">
        <f t="shared" si="2"/>
        <v>14510</v>
      </c>
    </row>
    <row r="23" spans="1:32" ht="15" customHeight="1">
      <c r="A23" s="171" t="s">
        <v>192</v>
      </c>
      <c r="B23" s="170" t="s">
        <v>193</v>
      </c>
      <c r="C23" s="105">
        <v>16</v>
      </c>
      <c r="D23" s="105">
        <v>16</v>
      </c>
      <c r="E23" s="105">
        <v>16</v>
      </c>
      <c r="F23" s="105"/>
      <c r="G23" s="105"/>
      <c r="H23" s="105"/>
      <c r="I23" s="105"/>
      <c r="J23" s="105"/>
      <c r="K23" s="105"/>
      <c r="L23" s="105"/>
      <c r="M23" s="105">
        <v>4</v>
      </c>
      <c r="N23" s="105"/>
      <c r="O23" s="105"/>
      <c r="P23" s="105">
        <v>4</v>
      </c>
      <c r="Q23" s="105">
        <v>4</v>
      </c>
      <c r="R23" s="105"/>
      <c r="S23" s="105"/>
      <c r="T23" s="105"/>
      <c r="U23" s="105"/>
      <c r="V23" s="105">
        <v>8</v>
      </c>
      <c r="W23" s="105"/>
      <c r="X23" s="105"/>
      <c r="Y23" s="105"/>
      <c r="Z23" s="105"/>
      <c r="AA23" s="105"/>
      <c r="AB23" s="105"/>
      <c r="AC23" s="105"/>
      <c r="AD23" s="190">
        <f t="shared" si="0"/>
        <v>0.021755869807008322</v>
      </c>
      <c r="AE23" s="108">
        <f t="shared" si="1"/>
        <v>68</v>
      </c>
      <c r="AF23" s="116">
        <f t="shared" si="2"/>
        <v>12460</v>
      </c>
    </row>
    <row r="24" spans="1:32" ht="15" customHeight="1">
      <c r="A24" s="171" t="s">
        <v>183</v>
      </c>
      <c r="B24" s="170" t="s">
        <v>178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90">
        <f t="shared" si="0"/>
        <v>0</v>
      </c>
      <c r="AE24" s="108">
        <f t="shared" si="1"/>
        <v>0</v>
      </c>
      <c r="AF24" s="116">
        <f t="shared" si="2"/>
        <v>0</v>
      </c>
    </row>
    <row r="25" spans="1:32" ht="15" customHeight="1">
      <c r="A25" s="171" t="s">
        <v>175</v>
      </c>
      <c r="B25" s="170" t="s">
        <v>201</v>
      </c>
      <c r="C25" s="105">
        <v>12</v>
      </c>
      <c r="D25" s="105">
        <v>80</v>
      </c>
      <c r="E25" s="105">
        <v>80</v>
      </c>
      <c r="F25" s="105"/>
      <c r="G25" s="105"/>
      <c r="H25" s="105">
        <v>16</v>
      </c>
      <c r="I25" s="105"/>
      <c r="J25" s="105"/>
      <c r="K25" s="105"/>
      <c r="L25" s="105">
        <v>16</v>
      </c>
      <c r="M25" s="105"/>
      <c r="N25" s="105">
        <v>8</v>
      </c>
      <c r="O25" s="105"/>
      <c r="P25" s="105">
        <v>32</v>
      </c>
      <c r="Q25" s="105"/>
      <c r="R25" s="105">
        <v>24</v>
      </c>
      <c r="S25" s="105"/>
      <c r="T25" s="105"/>
      <c r="U25" s="105">
        <v>4</v>
      </c>
      <c r="V25" s="105">
        <v>20</v>
      </c>
      <c r="W25" s="105">
        <v>8</v>
      </c>
      <c r="X25" s="105"/>
      <c r="Y25" s="105"/>
      <c r="Z25" s="105"/>
      <c r="AA25" s="105"/>
      <c r="AB25" s="105"/>
      <c r="AC25" s="105"/>
      <c r="AD25" s="190">
        <f t="shared" si="0"/>
        <v>0.0907460726813673</v>
      </c>
      <c r="AE25" s="108">
        <f t="shared" si="1"/>
        <v>300</v>
      </c>
      <c r="AF25" s="116">
        <f t="shared" si="2"/>
        <v>51972</v>
      </c>
    </row>
    <row r="26" spans="1:32" ht="15" customHeight="1">
      <c r="A26" s="171" t="s">
        <v>184</v>
      </c>
      <c r="B26" s="170" t="s">
        <v>194</v>
      </c>
      <c r="C26" s="105">
        <v>96</v>
      </c>
      <c r="D26" s="105">
        <v>144</v>
      </c>
      <c r="E26" s="105">
        <v>300</v>
      </c>
      <c r="F26" s="105">
        <v>28</v>
      </c>
      <c r="G26" s="105">
        <v>140</v>
      </c>
      <c r="H26" s="105">
        <v>118</v>
      </c>
      <c r="I26" s="105">
        <v>20</v>
      </c>
      <c r="J26" s="105">
        <v>96</v>
      </c>
      <c r="K26" s="105">
        <v>60</v>
      </c>
      <c r="L26" s="105">
        <v>160</v>
      </c>
      <c r="M26" s="105">
        <v>40</v>
      </c>
      <c r="N26" s="105">
        <v>32</v>
      </c>
      <c r="O26" s="105">
        <v>8</v>
      </c>
      <c r="P26" s="105">
        <v>88</v>
      </c>
      <c r="Q26" s="105">
        <v>16</v>
      </c>
      <c r="R26" s="105">
        <v>76</v>
      </c>
      <c r="S26" s="105">
        <v>8</v>
      </c>
      <c r="T26" s="105"/>
      <c r="U26" s="105">
        <v>80</v>
      </c>
      <c r="V26" s="105">
        <v>32</v>
      </c>
      <c r="W26" s="105">
        <v>8</v>
      </c>
      <c r="X26" s="105">
        <v>8</v>
      </c>
      <c r="Y26" s="105"/>
      <c r="Z26" s="105"/>
      <c r="AA26" s="105"/>
      <c r="AB26" s="105"/>
      <c r="AC26" s="105"/>
      <c r="AD26" s="190">
        <f t="shared" si="0"/>
        <v>0.46854391071363094</v>
      </c>
      <c r="AE26" s="108">
        <f t="shared" si="1"/>
        <v>1558</v>
      </c>
      <c r="AF26" s="116">
        <f t="shared" si="2"/>
        <v>268344</v>
      </c>
    </row>
    <row r="27" spans="1:32" ht="15" customHeight="1">
      <c r="A27" s="171" t="s">
        <v>177</v>
      </c>
      <c r="B27" s="170" t="s">
        <v>197</v>
      </c>
      <c r="C27" s="105">
        <v>4</v>
      </c>
      <c r="D27" s="105">
        <v>16</v>
      </c>
      <c r="E27" s="105">
        <v>16</v>
      </c>
      <c r="F27" s="105"/>
      <c r="G27" s="105"/>
      <c r="H27" s="105"/>
      <c r="I27" s="105"/>
      <c r="J27" s="105"/>
      <c r="K27" s="105"/>
      <c r="L27" s="105"/>
      <c r="M27" s="105">
        <v>32</v>
      </c>
      <c r="N27" s="105"/>
      <c r="O27" s="105"/>
      <c r="P27" s="105"/>
      <c r="Q27" s="105"/>
      <c r="R27" s="105"/>
      <c r="S27" s="105"/>
      <c r="T27" s="105">
        <v>8</v>
      </c>
      <c r="U27" s="105"/>
      <c r="V27" s="105"/>
      <c r="W27" s="105"/>
      <c r="X27" s="105"/>
      <c r="Y27" s="105"/>
      <c r="Z27" s="105"/>
      <c r="AA27" s="105"/>
      <c r="AB27" s="105"/>
      <c r="AC27" s="105"/>
      <c r="AD27" s="190">
        <f t="shared" si="0"/>
        <v>0.018822494102692596</v>
      </c>
      <c r="AE27" s="108">
        <f t="shared" si="1"/>
        <v>76</v>
      </c>
      <c r="AF27" s="116">
        <f t="shared" si="2"/>
        <v>10780</v>
      </c>
    </row>
    <row r="28" spans="1:32" ht="15" customHeight="1" thickBot="1">
      <c r="A28" s="171" t="s">
        <v>185</v>
      </c>
      <c r="B28" s="170" t="s">
        <v>198</v>
      </c>
      <c r="C28" s="105">
        <v>16</v>
      </c>
      <c r="D28" s="105">
        <v>12</v>
      </c>
      <c r="E28" s="105">
        <v>24</v>
      </c>
      <c r="F28" s="105"/>
      <c r="G28" s="105"/>
      <c r="H28" s="105"/>
      <c r="I28" s="105"/>
      <c r="J28" s="105">
        <v>8</v>
      </c>
      <c r="K28" s="105">
        <v>2</v>
      </c>
      <c r="L28" s="105"/>
      <c r="M28" s="105">
        <v>2</v>
      </c>
      <c r="N28" s="105">
        <v>4</v>
      </c>
      <c r="O28" s="105"/>
      <c r="P28" s="105">
        <v>4</v>
      </c>
      <c r="Q28" s="105">
        <v>2</v>
      </c>
      <c r="R28" s="105"/>
      <c r="S28" s="105">
        <v>8</v>
      </c>
      <c r="T28" s="105">
        <v>4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90">
        <f t="shared" si="0"/>
        <v>0.026679750453538296</v>
      </c>
      <c r="AE28" s="108">
        <f aca="true" t="shared" si="3" ref="AE28">SUM(C28:X28)</f>
        <v>86</v>
      </c>
      <c r="AF28" s="116">
        <f aca="true" t="shared" si="4" ref="AF28">SUMPRODUCT($C$8:$X$8,C28:X28)</f>
        <v>15280</v>
      </c>
    </row>
    <row r="29" spans="1:32" ht="15" customHeight="1" thickTop="1">
      <c r="A29" s="118" t="s">
        <v>3</v>
      </c>
      <c r="B29" s="198"/>
      <c r="C29" s="117">
        <f aca="true" t="shared" si="5" ref="C29:AC29">SUM(C9:C28)</f>
        <v>373</v>
      </c>
      <c r="D29" s="117">
        <f t="shared" si="5"/>
        <v>482</v>
      </c>
      <c r="E29" s="117">
        <f t="shared" si="5"/>
        <v>542</v>
      </c>
      <c r="F29" s="117">
        <f t="shared" si="5"/>
        <v>92</v>
      </c>
      <c r="G29" s="117">
        <f t="shared" si="5"/>
        <v>140</v>
      </c>
      <c r="H29" s="117">
        <f t="shared" si="5"/>
        <v>134</v>
      </c>
      <c r="I29" s="117">
        <f t="shared" si="5"/>
        <v>20</v>
      </c>
      <c r="J29" s="117">
        <f t="shared" si="5"/>
        <v>136</v>
      </c>
      <c r="K29" s="117">
        <f t="shared" si="5"/>
        <v>78</v>
      </c>
      <c r="L29" s="117">
        <f t="shared" si="5"/>
        <v>176</v>
      </c>
      <c r="M29" s="105">
        <f t="shared" si="5"/>
        <v>112</v>
      </c>
      <c r="N29" s="105">
        <f t="shared" si="5"/>
        <v>90</v>
      </c>
      <c r="O29" s="105">
        <f t="shared" si="5"/>
        <v>16</v>
      </c>
      <c r="P29" s="105">
        <f t="shared" si="5"/>
        <v>166</v>
      </c>
      <c r="Q29" s="105">
        <f t="shared" si="5"/>
        <v>22</v>
      </c>
      <c r="R29" s="105">
        <f t="shared" si="5"/>
        <v>100</v>
      </c>
      <c r="S29" s="105">
        <f t="shared" si="5"/>
        <v>182</v>
      </c>
      <c r="T29" s="105">
        <f t="shared" si="5"/>
        <v>312</v>
      </c>
      <c r="U29" s="105">
        <f t="shared" si="5"/>
        <v>84</v>
      </c>
      <c r="V29" s="105">
        <f t="shared" si="5"/>
        <v>60</v>
      </c>
      <c r="W29" s="105">
        <f t="shared" si="5"/>
        <v>16</v>
      </c>
      <c r="X29" s="105">
        <f t="shared" si="5"/>
        <v>8</v>
      </c>
      <c r="Y29" s="105">
        <f t="shared" si="5"/>
        <v>0</v>
      </c>
      <c r="Z29" s="105">
        <f t="shared" si="5"/>
        <v>0</v>
      </c>
      <c r="AA29" s="105">
        <f t="shared" si="5"/>
        <v>0</v>
      </c>
      <c r="AB29" s="105">
        <f t="shared" si="5"/>
        <v>0</v>
      </c>
      <c r="AC29" s="105">
        <f t="shared" si="5"/>
        <v>0</v>
      </c>
      <c r="AD29" s="190">
        <f t="shared" si="0"/>
        <v>1</v>
      </c>
      <c r="AE29" s="108">
        <f t="shared" si="1"/>
        <v>3341</v>
      </c>
      <c r="AF29" s="116">
        <f>SUMPRODUCT($C$8:$X$8,C29:X29)</f>
        <v>572719</v>
      </c>
    </row>
    <row r="30" spans="1:35" ht="15" customHeight="1" thickBot="1">
      <c r="A30" s="119" t="s">
        <v>101</v>
      </c>
      <c r="B30" s="200"/>
      <c r="C30" s="120">
        <f aca="true" t="shared" si="6" ref="C30:AC30">C29*C8</f>
        <v>83925</v>
      </c>
      <c r="D30" s="120">
        <f t="shared" si="6"/>
        <v>67480</v>
      </c>
      <c r="E30" s="120">
        <f t="shared" si="6"/>
        <v>94850</v>
      </c>
      <c r="F30" s="120">
        <f t="shared" si="6"/>
        <v>17020</v>
      </c>
      <c r="G30" s="120">
        <f t="shared" si="6"/>
        <v>23800</v>
      </c>
      <c r="H30" s="120">
        <f t="shared" si="6"/>
        <v>24120</v>
      </c>
      <c r="I30" s="120">
        <f t="shared" si="6"/>
        <v>4000</v>
      </c>
      <c r="J30" s="120">
        <f t="shared" si="6"/>
        <v>19040</v>
      </c>
      <c r="K30" s="120">
        <f t="shared" si="6"/>
        <v>13650</v>
      </c>
      <c r="L30" s="120">
        <f t="shared" si="6"/>
        <v>22880</v>
      </c>
      <c r="M30" s="120">
        <f t="shared" si="6"/>
        <v>12880</v>
      </c>
      <c r="N30" s="120">
        <f t="shared" si="6"/>
        <v>19260</v>
      </c>
      <c r="O30" s="120">
        <f t="shared" si="6"/>
        <v>3904</v>
      </c>
      <c r="P30" s="120">
        <f t="shared" si="6"/>
        <v>35524</v>
      </c>
      <c r="Q30" s="120">
        <f t="shared" si="6"/>
        <v>5368</v>
      </c>
      <c r="R30" s="120">
        <f t="shared" si="6"/>
        <v>17700</v>
      </c>
      <c r="S30" s="120">
        <f t="shared" si="6"/>
        <v>30030</v>
      </c>
      <c r="T30" s="120">
        <f t="shared" si="6"/>
        <v>45240</v>
      </c>
      <c r="U30" s="120">
        <f t="shared" si="6"/>
        <v>15540</v>
      </c>
      <c r="V30" s="120">
        <f t="shared" si="6"/>
        <v>11460</v>
      </c>
      <c r="W30" s="120">
        <f t="shared" si="6"/>
        <v>3488</v>
      </c>
      <c r="X30" s="120">
        <f t="shared" si="6"/>
        <v>1560</v>
      </c>
      <c r="Y30" s="121">
        <f t="shared" si="6"/>
        <v>0</v>
      </c>
      <c r="Z30" s="121">
        <f t="shared" si="6"/>
        <v>0</v>
      </c>
      <c r="AA30" s="121">
        <f t="shared" si="6"/>
        <v>0</v>
      </c>
      <c r="AB30" s="121">
        <f t="shared" si="6"/>
        <v>0</v>
      </c>
      <c r="AC30" s="121">
        <f t="shared" si="6"/>
        <v>0</v>
      </c>
      <c r="AD30" s="190">
        <f t="shared" si="0"/>
        <v>1</v>
      </c>
      <c r="AE30" s="108"/>
      <c r="AF30" s="116">
        <f>SUM(C30:X30)</f>
        <v>572719</v>
      </c>
      <c r="AG30" s="115"/>
      <c r="AI30" s="189"/>
    </row>
    <row r="31" spans="1:32" ht="15" customHeight="1" thickTop="1">
      <c r="A31" s="118" t="s">
        <v>7</v>
      </c>
      <c r="B31" s="197"/>
      <c r="C31" s="122">
        <f>C29/$AE$29</f>
        <v>0.11164322059263694</v>
      </c>
      <c r="D31" s="122">
        <f aca="true" t="shared" si="7" ref="D31:X31">D29/$AE$29</f>
        <v>0.144268183178689</v>
      </c>
      <c r="E31" s="122">
        <f t="shared" si="7"/>
        <v>0.16222687818018558</v>
      </c>
      <c r="F31" s="122">
        <f t="shared" si="7"/>
        <v>0.027536665668961388</v>
      </c>
      <c r="G31" s="122">
        <f t="shared" si="7"/>
        <v>0.04190362167015863</v>
      </c>
      <c r="H31" s="122">
        <f t="shared" si="7"/>
        <v>0.04010775217000898</v>
      </c>
      <c r="I31" s="122">
        <f t="shared" si="7"/>
        <v>0.00598623166716552</v>
      </c>
      <c r="J31" s="122">
        <f t="shared" si="7"/>
        <v>0.04070637533672553</v>
      </c>
      <c r="K31" s="122">
        <f t="shared" si="7"/>
        <v>0.023346303501945526</v>
      </c>
      <c r="L31" s="122">
        <f t="shared" si="7"/>
        <v>0.05267883867105657</v>
      </c>
      <c r="M31" s="122">
        <f t="shared" si="7"/>
        <v>0.03352289733612691</v>
      </c>
      <c r="N31" s="122">
        <f t="shared" si="7"/>
        <v>0.02693804250224484</v>
      </c>
      <c r="O31" s="122">
        <f t="shared" si="7"/>
        <v>0.004788985333732416</v>
      </c>
      <c r="P31" s="122">
        <f t="shared" si="7"/>
        <v>0.04968572283747381</v>
      </c>
      <c r="Q31" s="122">
        <f t="shared" si="7"/>
        <v>0.006584854833882071</v>
      </c>
      <c r="R31" s="122">
        <f t="shared" si="7"/>
        <v>0.029931158335827598</v>
      </c>
      <c r="S31" s="122">
        <f t="shared" si="7"/>
        <v>0.054474708171206226</v>
      </c>
      <c r="T31" s="122">
        <f t="shared" si="7"/>
        <v>0.0933852140077821</v>
      </c>
      <c r="U31" s="122">
        <f t="shared" si="7"/>
        <v>0.025142173002095182</v>
      </c>
      <c r="V31" s="122">
        <f t="shared" si="7"/>
        <v>0.017958695001496557</v>
      </c>
      <c r="W31" s="122">
        <f t="shared" si="7"/>
        <v>0.004788985333732416</v>
      </c>
      <c r="X31" s="122">
        <f t="shared" si="7"/>
        <v>0.002394492666866208</v>
      </c>
      <c r="Y31" s="122">
        <f aca="true" t="shared" si="8" ref="Y31:AC31">Y29/$AE$29</f>
        <v>0</v>
      </c>
      <c r="Z31" s="122">
        <f t="shared" si="8"/>
        <v>0</v>
      </c>
      <c r="AA31" s="122">
        <f t="shared" si="8"/>
        <v>0</v>
      </c>
      <c r="AB31" s="122">
        <f t="shared" si="8"/>
        <v>0</v>
      </c>
      <c r="AC31" s="122">
        <f t="shared" si="8"/>
        <v>0</v>
      </c>
      <c r="AD31" s="190">
        <f t="shared" si="0"/>
        <v>1</v>
      </c>
      <c r="AE31" s="187"/>
      <c r="AF31" s="142">
        <f>SUM(AF9:AF28)</f>
        <v>572719</v>
      </c>
    </row>
    <row r="32" spans="1:32" ht="15" customHeight="1" thickBot="1">
      <c r="A32" s="123" t="s">
        <v>6</v>
      </c>
      <c r="B32" s="201"/>
      <c r="C32" s="124">
        <f>C30/$AF$59</f>
        <v>0.1411170653703682</v>
      </c>
      <c r="D32" s="124">
        <f aca="true" t="shared" si="9" ref="D32:X32">D30/$AF$59</f>
        <v>0.11346535086318077</v>
      </c>
      <c r="E32" s="124">
        <f t="shared" si="9"/>
        <v>0.15948708549752066</v>
      </c>
      <c r="F32" s="124">
        <f t="shared" si="9"/>
        <v>0.0286185576717744</v>
      </c>
      <c r="G32" s="124">
        <f t="shared" si="9"/>
        <v>0.04001889968203471</v>
      </c>
      <c r="H32" s="124">
        <f t="shared" si="9"/>
        <v>0.04055696892145703</v>
      </c>
      <c r="I32" s="124">
        <f t="shared" si="9"/>
        <v>0.006725865492778943</v>
      </c>
      <c r="J32" s="124">
        <f t="shared" si="9"/>
        <v>0.03201511974562777</v>
      </c>
      <c r="K32" s="124">
        <f t="shared" si="9"/>
        <v>0.022952015994108142</v>
      </c>
      <c r="L32" s="124">
        <f t="shared" si="9"/>
        <v>0.03847195061869555</v>
      </c>
      <c r="M32" s="124">
        <f t="shared" si="9"/>
        <v>0.021657286886748197</v>
      </c>
      <c r="N32" s="124">
        <f t="shared" si="9"/>
        <v>0.03238504234773061</v>
      </c>
      <c r="O32" s="124">
        <f t="shared" si="9"/>
        <v>0.006564444720952248</v>
      </c>
      <c r="P32" s="124">
        <f t="shared" si="9"/>
        <v>0.05973241144136979</v>
      </c>
      <c r="Q32" s="124">
        <f t="shared" si="9"/>
        <v>0.00902611149130934</v>
      </c>
      <c r="R32" s="124">
        <f t="shared" si="9"/>
        <v>0.02976195480554682</v>
      </c>
      <c r="S32" s="124">
        <f t="shared" si="9"/>
        <v>0.05049443518703791</v>
      </c>
      <c r="T32" s="124">
        <f t="shared" si="9"/>
        <v>0.07606953872332985</v>
      </c>
      <c r="U32" s="124">
        <f t="shared" si="9"/>
        <v>0.02612998743944619</v>
      </c>
      <c r="V32" s="124">
        <f t="shared" si="9"/>
        <v>0.019269604636811672</v>
      </c>
      <c r="W32" s="124">
        <f t="shared" si="9"/>
        <v>0.005864954709703238</v>
      </c>
      <c r="X32" s="124">
        <f t="shared" si="9"/>
        <v>0.0026230875421837875</v>
      </c>
      <c r="Y32" s="124">
        <f aca="true" t="shared" si="10" ref="Y32:AC32">Y30/$AF$59</f>
        <v>0</v>
      </c>
      <c r="Z32" s="124">
        <f t="shared" si="10"/>
        <v>0</v>
      </c>
      <c r="AA32" s="124">
        <f t="shared" si="10"/>
        <v>0</v>
      </c>
      <c r="AB32" s="124">
        <f t="shared" si="10"/>
        <v>0</v>
      </c>
      <c r="AC32" s="124">
        <f t="shared" si="10"/>
        <v>0</v>
      </c>
      <c r="AD32" s="190">
        <f t="shared" si="0"/>
        <v>1.7460569668546006E-06</v>
      </c>
      <c r="AE32" s="186">
        <f>AE29/$AE$29</f>
        <v>1</v>
      </c>
      <c r="AF32" s="124">
        <f>AF59/$AF$59</f>
        <v>1</v>
      </c>
    </row>
    <row r="33" spans="1:32" ht="9.95" customHeight="1" thickTop="1">
      <c r="A33" s="125"/>
      <c r="B33" s="33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7"/>
      <c r="AE33" s="7"/>
      <c r="AF33" s="126"/>
    </row>
    <row r="34" spans="1:32" s="6" customFormat="1" ht="15" customHeight="1">
      <c r="A34" s="32" t="s">
        <v>46</v>
      </c>
      <c r="B34" s="188" t="s">
        <v>161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7"/>
      <c r="AE34" s="7"/>
      <c r="AF34" s="127">
        <f>SUM(C30:M30)</f>
        <v>383645</v>
      </c>
    </row>
    <row r="35" spans="1:32" s="6" customFormat="1" ht="15" customHeight="1">
      <c r="A35" s="32"/>
      <c r="B35" s="9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7"/>
      <c r="AE35" s="7"/>
      <c r="AF35" s="127"/>
    </row>
    <row r="36" spans="1:32" s="6" customFormat="1" ht="15" customHeight="1">
      <c r="A36" s="32" t="s">
        <v>33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6" customFormat="1" ht="15" customHeight="1">
      <c r="A37" s="32"/>
      <c r="B37" s="185" t="s">
        <v>208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185">
        <v>2000</v>
      </c>
    </row>
    <row r="38" spans="1:32" s="6" customFormat="1" ht="15" customHeight="1">
      <c r="A38" s="32"/>
      <c r="B38" s="185" t="s">
        <v>209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185">
        <v>5000</v>
      </c>
    </row>
    <row r="39" spans="1:32" s="6" customFormat="1" ht="15" customHeight="1">
      <c r="A39" s="34"/>
      <c r="B39" s="185" t="s">
        <v>210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185">
        <v>15000</v>
      </c>
    </row>
    <row r="40" spans="1:32" s="6" customFormat="1" ht="15" customHeight="1">
      <c r="A40" s="34"/>
      <c r="B40" s="18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85"/>
    </row>
    <row r="41" spans="1:32" s="6" customFormat="1" ht="15" customHeight="1">
      <c r="A41" s="32" t="s">
        <v>47</v>
      </c>
      <c r="B41" s="1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183">
        <f>SUM(AF37:AF40)</f>
        <v>22000</v>
      </c>
    </row>
    <row r="42" spans="2:33" ht="14.25" customHeight="1">
      <c r="B42" s="18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7"/>
      <c r="AE42" s="7"/>
      <c r="AF42" s="127"/>
      <c r="AG42" s="6"/>
    </row>
    <row r="43" spans="1:33" ht="14.25" customHeight="1">
      <c r="A43" s="185" t="s">
        <v>141</v>
      </c>
      <c r="B43" s="18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7"/>
      <c r="AE43" s="7"/>
      <c r="AF43" s="185">
        <f>SUM(N30:R30)</f>
        <v>81756</v>
      </c>
      <c r="AG43" s="6"/>
    </row>
    <row r="44" spans="1:33" ht="14.25" customHeight="1">
      <c r="A44" s="185"/>
      <c r="B44" s="18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7"/>
      <c r="AE44" s="7"/>
      <c r="AF44" s="185"/>
      <c r="AG44" s="6"/>
    </row>
    <row r="45" spans="1:33" ht="14.25" customHeight="1">
      <c r="A45" s="185" t="s">
        <v>142</v>
      </c>
      <c r="B45" s="18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7"/>
      <c r="AE45" s="7"/>
      <c r="AF45" s="185">
        <f>S30</f>
        <v>30030</v>
      </c>
      <c r="AG45" s="6"/>
    </row>
    <row r="46" spans="1:33" ht="14.25" customHeight="1">
      <c r="A46" s="185"/>
      <c r="B46" s="18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7"/>
      <c r="AE46" s="7"/>
      <c r="AF46" s="185"/>
      <c r="AG46" s="6"/>
    </row>
    <row r="47" spans="1:33" ht="14.25" customHeight="1">
      <c r="A47" s="185" t="s">
        <v>158</v>
      </c>
      <c r="B47" s="18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7"/>
      <c r="AE47" s="7"/>
      <c r="AF47" s="185">
        <f>T30</f>
        <v>45240</v>
      </c>
      <c r="AG47" s="6"/>
    </row>
    <row r="48" spans="1:33" ht="14.25" customHeight="1">
      <c r="A48" s="185"/>
      <c r="B48" s="18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7"/>
      <c r="AE48" s="7"/>
      <c r="AF48" s="185"/>
      <c r="AG48" s="6"/>
    </row>
    <row r="49" spans="1:33" ht="14.25" customHeight="1">
      <c r="A49" s="185" t="s">
        <v>143</v>
      </c>
      <c r="B49" s="18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7"/>
      <c r="AE49" s="7"/>
      <c r="AF49" s="185">
        <f>U30</f>
        <v>15540</v>
      </c>
      <c r="AG49" s="6"/>
    </row>
    <row r="50" spans="1:33" ht="14.25" customHeight="1">
      <c r="A50" s="185"/>
      <c r="B50" s="18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7"/>
      <c r="AE50" s="7"/>
      <c r="AF50" s="185"/>
      <c r="AG50" s="6"/>
    </row>
    <row r="51" spans="1:33" ht="14.25" customHeight="1">
      <c r="A51" s="185" t="s">
        <v>202</v>
      </c>
      <c r="B51" s="18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7"/>
      <c r="AE51" s="7"/>
      <c r="AF51" s="185">
        <f>V30</f>
        <v>11460</v>
      </c>
      <c r="AG51" s="6"/>
    </row>
    <row r="52" spans="1:33" ht="14.25" customHeight="1">
      <c r="A52" s="185"/>
      <c r="B52" s="18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7"/>
      <c r="AE52" s="7"/>
      <c r="AF52" s="185"/>
      <c r="AG52" s="6"/>
    </row>
    <row r="53" spans="1:33" ht="14.25" customHeight="1">
      <c r="A53" s="185" t="s">
        <v>144</v>
      </c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7"/>
      <c r="AE53" s="7"/>
      <c r="AF53" s="185">
        <f>W30</f>
        <v>3488</v>
      </c>
      <c r="AG53" s="6"/>
    </row>
    <row r="54" spans="1:33" ht="14.25" customHeight="1">
      <c r="A54" s="185"/>
      <c r="B54" s="129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7"/>
      <c r="AE54" s="7"/>
      <c r="AF54" s="185"/>
      <c r="AG54" s="6"/>
    </row>
    <row r="55" spans="1:32" s="6" customFormat="1" ht="15" customHeight="1">
      <c r="A55" s="185" t="s">
        <v>145</v>
      </c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7"/>
      <c r="AE55" s="7"/>
      <c r="AF55" s="185">
        <f>X30</f>
        <v>1560</v>
      </c>
    </row>
    <row r="56" spans="1:33" ht="9.95" customHeight="1" thickBot="1">
      <c r="A56" s="125"/>
      <c r="B56" s="130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7"/>
      <c r="AE56" s="7"/>
      <c r="AF56" s="184"/>
      <c r="AG56" s="6"/>
    </row>
    <row r="57" spans="1:32" s="6" customFormat="1" ht="13.5" thickTop="1">
      <c r="A57" s="129" t="s">
        <v>226</v>
      </c>
      <c r="B57" s="100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83">
        <f>SUM(AF43+AF45+AF47+AF49+AF53+AF55+AF51)</f>
        <v>189074</v>
      </c>
    </row>
    <row r="58" spans="1:32" ht="9.95" customHeight="1">
      <c r="A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7"/>
      <c r="AE58" s="7"/>
      <c r="AF58" s="126"/>
    </row>
    <row r="59" spans="1:32" ht="20.25" customHeight="1" thickBot="1">
      <c r="A59" s="130" t="s">
        <v>39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1">
        <f>AF34+AF41+AF57</f>
        <v>594719</v>
      </c>
    </row>
    <row r="60" spans="1:32" ht="20.25" customHeight="1" thickTop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5"/>
    </row>
    <row r="61" spans="1:32" ht="20.25" customHeight="1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5"/>
    </row>
    <row r="62" spans="1:32" ht="15.75">
      <c r="A62" s="196" t="s">
        <v>206</v>
      </c>
      <c r="AF62" s="6"/>
    </row>
    <row r="63" spans="1:32" ht="12.75">
      <c r="A63" s="204"/>
      <c r="B63" s="205"/>
      <c r="C63" s="24" t="s">
        <v>113</v>
      </c>
      <c r="D63" s="24" t="s">
        <v>114</v>
      </c>
      <c r="E63" s="24" t="s">
        <v>115</v>
      </c>
      <c r="F63" s="24" t="s">
        <v>119</v>
      </c>
      <c r="G63" s="24" t="s">
        <v>120</v>
      </c>
      <c r="H63" s="24" t="s">
        <v>137</v>
      </c>
      <c r="I63" s="24" t="s">
        <v>122</v>
      </c>
      <c r="J63" s="24" t="s">
        <v>121</v>
      </c>
      <c r="K63" s="24" t="s">
        <v>127</v>
      </c>
      <c r="L63" s="24" t="s">
        <v>160</v>
      </c>
      <c r="M63" s="24" t="s">
        <v>160</v>
      </c>
      <c r="N63" s="24" t="s">
        <v>117</v>
      </c>
      <c r="O63" s="24" t="s">
        <v>124</v>
      </c>
      <c r="P63" s="24" t="s">
        <v>129</v>
      </c>
      <c r="Q63" s="24" t="s">
        <v>125</v>
      </c>
      <c r="R63" s="24" t="s">
        <v>123</v>
      </c>
      <c r="S63" s="24" t="s">
        <v>116</v>
      </c>
      <c r="T63" s="24" t="s">
        <v>118</v>
      </c>
      <c r="U63" s="24" t="s">
        <v>130</v>
      </c>
      <c r="V63" s="24" t="s">
        <v>147</v>
      </c>
      <c r="W63" s="24" t="s">
        <v>126</v>
      </c>
      <c r="X63" s="24" t="s">
        <v>162</v>
      </c>
      <c r="Y63" s="24"/>
      <c r="Z63" s="24"/>
      <c r="AA63" s="140"/>
      <c r="AB63" s="140"/>
      <c r="AC63" s="140"/>
      <c r="AD63" s="140"/>
      <c r="AE63" s="192"/>
      <c r="AF63" s="24"/>
    </row>
    <row r="64" spans="1:32" ht="22.5">
      <c r="A64" s="206"/>
      <c r="B64" s="207"/>
      <c r="C64" s="19"/>
      <c r="D64" s="106"/>
      <c r="E64" s="19"/>
      <c r="F64" s="19"/>
      <c r="G64" s="106"/>
      <c r="H64" s="175"/>
      <c r="I64" s="106"/>
      <c r="J64" s="19"/>
      <c r="K64" s="106"/>
      <c r="L64" s="19"/>
      <c r="M64" s="19"/>
      <c r="N64" s="106"/>
      <c r="O64" s="19"/>
      <c r="P64" s="19"/>
      <c r="Q64" s="106"/>
      <c r="R64" s="19"/>
      <c r="S64" s="175" t="s">
        <v>151</v>
      </c>
      <c r="T64" s="19"/>
      <c r="U64" s="19"/>
      <c r="V64" s="19"/>
      <c r="W64" s="106"/>
      <c r="X64" s="106" t="s">
        <v>106</v>
      </c>
      <c r="Y64" s="19"/>
      <c r="Z64" s="19"/>
      <c r="AA64" s="19"/>
      <c r="AB64" s="19"/>
      <c r="AC64" s="19"/>
      <c r="AD64" s="106" t="s">
        <v>163</v>
      </c>
      <c r="AE64" s="193" t="s">
        <v>1</v>
      </c>
      <c r="AF64" s="106" t="s">
        <v>1</v>
      </c>
    </row>
    <row r="65" spans="1:32" ht="34.5" thickBot="1">
      <c r="A65" s="208" t="s">
        <v>2</v>
      </c>
      <c r="B65" s="209"/>
      <c r="C65" s="182" t="s">
        <v>102</v>
      </c>
      <c r="D65" s="182" t="s">
        <v>104</v>
      </c>
      <c r="E65" s="182" t="s">
        <v>103</v>
      </c>
      <c r="F65" s="182" t="s">
        <v>134</v>
      </c>
      <c r="G65" s="143" t="s">
        <v>138</v>
      </c>
      <c r="H65" s="182" t="s">
        <v>200</v>
      </c>
      <c r="I65" s="182" t="s">
        <v>136</v>
      </c>
      <c r="J65" s="143" t="s">
        <v>135</v>
      </c>
      <c r="K65" s="143" t="s">
        <v>146</v>
      </c>
      <c r="L65" s="143" t="s">
        <v>196</v>
      </c>
      <c r="M65" s="182" t="s">
        <v>107</v>
      </c>
      <c r="N65" s="143" t="s">
        <v>149</v>
      </c>
      <c r="O65" s="143" t="s">
        <v>139</v>
      </c>
      <c r="P65" s="143" t="s">
        <v>150</v>
      </c>
      <c r="Q65" s="143" t="s">
        <v>139</v>
      </c>
      <c r="R65" s="143" t="s">
        <v>136</v>
      </c>
      <c r="S65" s="143" t="s">
        <v>105</v>
      </c>
      <c r="T65" s="143" t="s">
        <v>152</v>
      </c>
      <c r="U65" s="182" t="s">
        <v>131</v>
      </c>
      <c r="V65" s="143" t="s">
        <v>139</v>
      </c>
      <c r="W65" s="143" t="s">
        <v>139</v>
      </c>
      <c r="X65" s="182" t="s">
        <v>132</v>
      </c>
      <c r="Y65" s="143"/>
      <c r="Z65" s="143"/>
      <c r="AA65" s="143"/>
      <c r="AB65" s="143"/>
      <c r="AC65" s="143"/>
      <c r="AD65" s="144" t="s">
        <v>164</v>
      </c>
      <c r="AE65" s="145" t="s">
        <v>5</v>
      </c>
      <c r="AF65" s="144" t="s">
        <v>32</v>
      </c>
    </row>
    <row r="66" spans="1:32" ht="14.25" thickBot="1" thickTop="1">
      <c r="A66" s="113" t="s">
        <v>38</v>
      </c>
      <c r="B66" s="114"/>
      <c r="C66" s="132">
        <v>225</v>
      </c>
      <c r="D66" s="132">
        <v>140</v>
      </c>
      <c r="E66" s="167">
        <v>175</v>
      </c>
      <c r="F66" s="133">
        <v>185</v>
      </c>
      <c r="G66" s="133">
        <v>170</v>
      </c>
      <c r="H66" s="132">
        <v>180</v>
      </c>
      <c r="I66" s="133">
        <v>200</v>
      </c>
      <c r="J66" s="132">
        <v>140</v>
      </c>
      <c r="K66" s="133">
        <v>175</v>
      </c>
      <c r="L66" s="167">
        <v>130</v>
      </c>
      <c r="M66" s="167">
        <v>115</v>
      </c>
      <c r="N66" s="133">
        <v>214</v>
      </c>
      <c r="O66" s="167">
        <v>244</v>
      </c>
      <c r="P66" s="167">
        <v>214</v>
      </c>
      <c r="Q66" s="133">
        <v>244</v>
      </c>
      <c r="R66" s="167">
        <v>177</v>
      </c>
      <c r="S66" s="133">
        <v>165</v>
      </c>
      <c r="T66" s="167">
        <v>145</v>
      </c>
      <c r="U66" s="167">
        <v>185</v>
      </c>
      <c r="V66" s="167">
        <v>191</v>
      </c>
      <c r="W66" s="133">
        <v>218</v>
      </c>
      <c r="X66" s="133">
        <v>195</v>
      </c>
      <c r="Y66" s="133"/>
      <c r="Z66" s="133"/>
      <c r="AA66" s="133"/>
      <c r="AB66" s="133"/>
      <c r="AC66" s="133"/>
      <c r="AD66" s="107"/>
      <c r="AE66" s="107"/>
      <c r="AF66" s="107"/>
    </row>
    <row r="67" spans="1:32" ht="24.75" thickTop="1">
      <c r="A67" s="171" t="s">
        <v>211</v>
      </c>
      <c r="B67" s="191" t="s">
        <v>195</v>
      </c>
      <c r="C67" s="105">
        <v>8</v>
      </c>
      <c r="D67" s="105">
        <v>8</v>
      </c>
      <c r="E67" s="105"/>
      <c r="F67" s="105">
        <v>16</v>
      </c>
      <c r="G67" s="105"/>
      <c r="H67" s="105">
        <v>12</v>
      </c>
      <c r="I67" s="105">
        <v>8</v>
      </c>
      <c r="J67" s="105"/>
      <c r="K67" s="105"/>
      <c r="L67" s="105"/>
      <c r="M67" s="105">
        <v>4</v>
      </c>
      <c r="N67" s="105"/>
      <c r="O67" s="105"/>
      <c r="P67" s="105">
        <v>16</v>
      </c>
      <c r="Q67" s="105">
        <v>8</v>
      </c>
      <c r="R67" s="105">
        <v>4</v>
      </c>
      <c r="S67" s="105"/>
      <c r="T67" s="105"/>
      <c r="U67" s="105"/>
      <c r="V67" s="105">
        <v>40</v>
      </c>
      <c r="W67" s="105">
        <v>20</v>
      </c>
      <c r="X67" s="105">
        <v>16</v>
      </c>
      <c r="Y67" s="104"/>
      <c r="Z67" s="104"/>
      <c r="AA67" s="104"/>
      <c r="AB67" s="104"/>
      <c r="AC67" s="104"/>
      <c r="AD67" s="190">
        <v>1</v>
      </c>
      <c r="AE67" s="108">
        <f aca="true" t="shared" si="11" ref="AE67:AE68">SUM(C67:X67)</f>
        <v>160</v>
      </c>
      <c r="AF67" s="116">
        <f>SUMPRODUCT($C$8:$X$8,C67:X67)</f>
        <v>31304</v>
      </c>
    </row>
    <row r="68" spans="1:32" ht="14.25" hidden="1" thickBot="1" thickTop="1">
      <c r="A68" s="118" t="s">
        <v>3</v>
      </c>
      <c r="B68" s="123"/>
      <c r="C68" s="117">
        <f aca="true" t="shared" si="12" ref="C68:AC68">SUM(C67:C67)</f>
        <v>8</v>
      </c>
      <c r="D68" s="117">
        <f t="shared" si="12"/>
        <v>8</v>
      </c>
      <c r="E68" s="117">
        <f t="shared" si="12"/>
        <v>0</v>
      </c>
      <c r="F68" s="117">
        <f t="shared" si="12"/>
        <v>16</v>
      </c>
      <c r="G68" s="117">
        <f t="shared" si="12"/>
        <v>0</v>
      </c>
      <c r="H68" s="117">
        <f t="shared" si="12"/>
        <v>12</v>
      </c>
      <c r="I68" s="117">
        <f t="shared" si="12"/>
        <v>8</v>
      </c>
      <c r="J68" s="117">
        <f t="shared" si="12"/>
        <v>0</v>
      </c>
      <c r="K68" s="117">
        <f t="shared" si="12"/>
        <v>0</v>
      </c>
      <c r="L68" s="117">
        <f t="shared" si="12"/>
        <v>0</v>
      </c>
      <c r="M68" s="105">
        <f t="shared" si="12"/>
        <v>4</v>
      </c>
      <c r="N68" s="105">
        <f t="shared" si="12"/>
        <v>0</v>
      </c>
      <c r="O68" s="105">
        <f t="shared" si="12"/>
        <v>0</v>
      </c>
      <c r="P68" s="105">
        <f t="shared" si="12"/>
        <v>16</v>
      </c>
      <c r="Q68" s="105">
        <f t="shared" si="12"/>
        <v>8</v>
      </c>
      <c r="R68" s="105">
        <f t="shared" si="12"/>
        <v>4</v>
      </c>
      <c r="S68" s="105">
        <f t="shared" si="12"/>
        <v>0</v>
      </c>
      <c r="T68" s="105">
        <f t="shared" si="12"/>
        <v>0</v>
      </c>
      <c r="U68" s="105">
        <f t="shared" si="12"/>
        <v>0</v>
      </c>
      <c r="V68" s="105">
        <f t="shared" si="12"/>
        <v>40</v>
      </c>
      <c r="W68" s="105">
        <f t="shared" si="12"/>
        <v>20</v>
      </c>
      <c r="X68" s="105">
        <f t="shared" si="12"/>
        <v>16</v>
      </c>
      <c r="Y68" s="105">
        <f t="shared" si="12"/>
        <v>0</v>
      </c>
      <c r="Z68" s="105">
        <f t="shared" si="12"/>
        <v>0</v>
      </c>
      <c r="AA68" s="105">
        <f t="shared" si="12"/>
        <v>0</v>
      </c>
      <c r="AB68" s="105">
        <f t="shared" si="12"/>
        <v>0</v>
      </c>
      <c r="AC68" s="105">
        <f t="shared" si="12"/>
        <v>0</v>
      </c>
      <c r="AD68" s="190">
        <v>1</v>
      </c>
      <c r="AE68" s="108">
        <f t="shared" si="11"/>
        <v>160</v>
      </c>
      <c r="AF68" s="116">
        <f>SUMPRODUCT($C$8:$X$8,C68:X68)</f>
        <v>31304</v>
      </c>
    </row>
    <row r="69" spans="1:32" ht="13.5" hidden="1" thickBot="1">
      <c r="A69" s="119" t="s">
        <v>101</v>
      </c>
      <c r="B69" s="125"/>
      <c r="C69" s="120">
        <f aca="true" t="shared" si="13" ref="C69:AC69">C68*C66</f>
        <v>1800</v>
      </c>
      <c r="D69" s="120">
        <f t="shared" si="13"/>
        <v>1120</v>
      </c>
      <c r="E69" s="120">
        <f t="shared" si="13"/>
        <v>0</v>
      </c>
      <c r="F69" s="120">
        <f t="shared" si="13"/>
        <v>2960</v>
      </c>
      <c r="G69" s="120">
        <f t="shared" si="13"/>
        <v>0</v>
      </c>
      <c r="H69" s="120">
        <f t="shared" si="13"/>
        <v>2160</v>
      </c>
      <c r="I69" s="120">
        <f t="shared" si="13"/>
        <v>1600</v>
      </c>
      <c r="J69" s="120">
        <f t="shared" si="13"/>
        <v>0</v>
      </c>
      <c r="K69" s="120">
        <f t="shared" si="13"/>
        <v>0</v>
      </c>
      <c r="L69" s="120">
        <f t="shared" si="13"/>
        <v>0</v>
      </c>
      <c r="M69" s="120">
        <f t="shared" si="13"/>
        <v>460</v>
      </c>
      <c r="N69" s="120">
        <f t="shared" si="13"/>
        <v>0</v>
      </c>
      <c r="O69" s="120">
        <f t="shared" si="13"/>
        <v>0</v>
      </c>
      <c r="P69" s="120">
        <f t="shared" si="13"/>
        <v>3424</v>
      </c>
      <c r="Q69" s="120">
        <f t="shared" si="13"/>
        <v>1952</v>
      </c>
      <c r="R69" s="120">
        <f t="shared" si="13"/>
        <v>708</v>
      </c>
      <c r="S69" s="120">
        <f t="shared" si="13"/>
        <v>0</v>
      </c>
      <c r="T69" s="120">
        <f t="shared" si="13"/>
        <v>0</v>
      </c>
      <c r="U69" s="120">
        <f t="shared" si="13"/>
        <v>0</v>
      </c>
      <c r="V69" s="120">
        <f t="shared" si="13"/>
        <v>7640</v>
      </c>
      <c r="W69" s="120">
        <f t="shared" si="13"/>
        <v>4360</v>
      </c>
      <c r="X69" s="120">
        <f t="shared" si="13"/>
        <v>3120</v>
      </c>
      <c r="Y69" s="121">
        <f t="shared" si="13"/>
        <v>0</v>
      </c>
      <c r="Z69" s="121">
        <f t="shared" si="13"/>
        <v>0</v>
      </c>
      <c r="AA69" s="121">
        <f t="shared" si="13"/>
        <v>0</v>
      </c>
      <c r="AB69" s="121">
        <f t="shared" si="13"/>
        <v>0</v>
      </c>
      <c r="AC69" s="121">
        <f t="shared" si="13"/>
        <v>0</v>
      </c>
      <c r="AD69" s="190">
        <v>1</v>
      </c>
      <c r="AE69" s="108"/>
      <c r="AF69" s="116">
        <f>SUM(C69:X69)</f>
        <v>31304</v>
      </c>
    </row>
    <row r="70" spans="1:32" ht="13.5" hidden="1" thickTop="1">
      <c r="A70" s="118" t="s">
        <v>7</v>
      </c>
      <c r="B70" s="33"/>
      <c r="C70" s="122">
        <f>C68/$AE$29</f>
        <v>0.002394492666866208</v>
      </c>
      <c r="D70" s="122">
        <f aca="true" t="shared" si="14" ref="D70:AC70">D68/$AE$29</f>
        <v>0.002394492666866208</v>
      </c>
      <c r="E70" s="122">
        <f t="shared" si="14"/>
        <v>0</v>
      </c>
      <c r="F70" s="122">
        <f t="shared" si="14"/>
        <v>0.004788985333732416</v>
      </c>
      <c r="G70" s="122">
        <f t="shared" si="14"/>
        <v>0</v>
      </c>
      <c r="H70" s="122">
        <f t="shared" si="14"/>
        <v>0.0035917390002993114</v>
      </c>
      <c r="I70" s="122">
        <f t="shared" si="14"/>
        <v>0.002394492666866208</v>
      </c>
      <c r="J70" s="122">
        <f t="shared" si="14"/>
        <v>0</v>
      </c>
      <c r="K70" s="122">
        <f t="shared" si="14"/>
        <v>0</v>
      </c>
      <c r="L70" s="122">
        <f t="shared" si="14"/>
        <v>0</v>
      </c>
      <c r="M70" s="122">
        <f t="shared" si="14"/>
        <v>0.001197246333433104</v>
      </c>
      <c r="N70" s="122">
        <f t="shared" si="14"/>
        <v>0</v>
      </c>
      <c r="O70" s="122">
        <f t="shared" si="14"/>
        <v>0</v>
      </c>
      <c r="P70" s="122">
        <f t="shared" si="14"/>
        <v>0.004788985333732416</v>
      </c>
      <c r="Q70" s="122">
        <f t="shared" si="14"/>
        <v>0.002394492666866208</v>
      </c>
      <c r="R70" s="122">
        <f t="shared" si="14"/>
        <v>0.001197246333433104</v>
      </c>
      <c r="S70" s="122">
        <f t="shared" si="14"/>
        <v>0</v>
      </c>
      <c r="T70" s="122">
        <f t="shared" si="14"/>
        <v>0</v>
      </c>
      <c r="U70" s="122">
        <f t="shared" si="14"/>
        <v>0</v>
      </c>
      <c r="V70" s="122">
        <f t="shared" si="14"/>
        <v>0.01197246333433104</v>
      </c>
      <c r="W70" s="122">
        <f t="shared" si="14"/>
        <v>0.00598623166716552</v>
      </c>
      <c r="X70" s="122">
        <f t="shared" si="14"/>
        <v>0.004788985333732416</v>
      </c>
      <c r="Y70" s="122">
        <f t="shared" si="14"/>
        <v>0</v>
      </c>
      <c r="Z70" s="122">
        <f t="shared" si="14"/>
        <v>0</v>
      </c>
      <c r="AA70" s="122">
        <f t="shared" si="14"/>
        <v>0</v>
      </c>
      <c r="AB70" s="122">
        <f t="shared" si="14"/>
        <v>0</v>
      </c>
      <c r="AC70" s="122">
        <f t="shared" si="14"/>
        <v>0</v>
      </c>
      <c r="AD70" s="190">
        <f>(AF70/$AF$30)*100%</f>
        <v>0.05465856729041642</v>
      </c>
      <c r="AE70" s="187"/>
      <c r="AF70" s="142">
        <f>SUM(AF67:AF67)</f>
        <v>31304</v>
      </c>
    </row>
    <row r="71" spans="1:32" ht="13.5" hidden="1" thickBot="1">
      <c r="A71" s="123" t="s">
        <v>6</v>
      </c>
      <c r="B71" s="33"/>
      <c r="C71" s="124">
        <f>C69/$AF$59</f>
        <v>0.0030266394717505243</v>
      </c>
      <c r="D71" s="124">
        <f aca="true" t="shared" si="15" ref="D71:AC71">D69/$AF$59</f>
        <v>0.0018832423379781039</v>
      </c>
      <c r="E71" s="124">
        <f t="shared" si="15"/>
        <v>0</v>
      </c>
      <c r="F71" s="124">
        <f t="shared" si="15"/>
        <v>0.004977140464656417</v>
      </c>
      <c r="G71" s="124">
        <f t="shared" si="15"/>
        <v>0</v>
      </c>
      <c r="H71" s="124">
        <f t="shared" si="15"/>
        <v>0.0036319673661006292</v>
      </c>
      <c r="I71" s="124">
        <f t="shared" si="15"/>
        <v>0.002690346197111577</v>
      </c>
      <c r="J71" s="124">
        <f t="shared" si="15"/>
        <v>0</v>
      </c>
      <c r="K71" s="124">
        <f t="shared" si="15"/>
        <v>0</v>
      </c>
      <c r="L71" s="124">
        <f t="shared" si="15"/>
        <v>0</v>
      </c>
      <c r="M71" s="124">
        <f t="shared" si="15"/>
        <v>0.0007734745316695784</v>
      </c>
      <c r="N71" s="124">
        <f t="shared" si="15"/>
        <v>0</v>
      </c>
      <c r="O71" s="124">
        <f t="shared" si="15"/>
        <v>0</v>
      </c>
      <c r="P71" s="124">
        <f t="shared" si="15"/>
        <v>0.005757340861818775</v>
      </c>
      <c r="Q71" s="124">
        <f t="shared" si="15"/>
        <v>0.003282222360476124</v>
      </c>
      <c r="R71" s="124">
        <f t="shared" si="15"/>
        <v>0.0011904781922218728</v>
      </c>
      <c r="S71" s="124">
        <f t="shared" si="15"/>
        <v>0</v>
      </c>
      <c r="T71" s="124">
        <f t="shared" si="15"/>
        <v>0</v>
      </c>
      <c r="U71" s="124">
        <f t="shared" si="15"/>
        <v>0</v>
      </c>
      <c r="V71" s="124">
        <f t="shared" si="15"/>
        <v>0.01284640309120778</v>
      </c>
      <c r="W71" s="124">
        <f t="shared" si="15"/>
        <v>0.007331193387129047</v>
      </c>
      <c r="X71" s="124">
        <f t="shared" si="15"/>
        <v>0.005246175084367575</v>
      </c>
      <c r="Y71" s="124">
        <f t="shared" si="15"/>
        <v>0</v>
      </c>
      <c r="Z71" s="124">
        <f t="shared" si="15"/>
        <v>0</v>
      </c>
      <c r="AA71" s="124">
        <f t="shared" si="15"/>
        <v>0</v>
      </c>
      <c r="AB71" s="124">
        <f t="shared" si="15"/>
        <v>0</v>
      </c>
      <c r="AC71" s="124">
        <f t="shared" si="15"/>
        <v>0</v>
      </c>
      <c r="AD71" s="190">
        <f>(AF71/$AF$30)*100%</f>
        <v>9.190654290583691E-08</v>
      </c>
      <c r="AE71" s="186">
        <f>AE68/$AE$29</f>
        <v>0.04788985333732416</v>
      </c>
      <c r="AF71" s="124">
        <f>AF96/$AF$59</f>
        <v>0.052636623346488005</v>
      </c>
    </row>
    <row r="72" spans="1:32" ht="13.5" hidden="1" thickTop="1">
      <c r="A72" s="125"/>
      <c r="B72" s="33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7"/>
      <c r="AE72" s="7"/>
      <c r="AF72" s="126"/>
    </row>
    <row r="73" spans="1:32" ht="15" hidden="1">
      <c r="A73" s="32" t="s">
        <v>46</v>
      </c>
      <c r="B73" s="188" t="s">
        <v>161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7"/>
      <c r="AE73" s="7"/>
      <c r="AF73" s="127">
        <f>SUM(C69:M69)</f>
        <v>10100</v>
      </c>
    </row>
    <row r="74" spans="1:32" ht="15" hidden="1">
      <c r="A74" s="32"/>
      <c r="B74" s="9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7"/>
      <c r="AE74" s="7"/>
      <c r="AF74" s="127"/>
    </row>
    <row r="75" spans="1:32" ht="12.75" hidden="1">
      <c r="A75" s="32" t="s">
        <v>33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ht="12.75" hidden="1">
      <c r="A76" s="34"/>
      <c r="B76" s="125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185">
        <v>0</v>
      </c>
    </row>
    <row r="77" spans="1:32" ht="12.75" hidden="1">
      <c r="A77" s="34"/>
      <c r="B77" s="18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185"/>
    </row>
    <row r="78" spans="1:32" ht="12.75" hidden="1">
      <c r="A78" s="32" t="s">
        <v>47</v>
      </c>
      <c r="B78" s="185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183">
        <v>0</v>
      </c>
    </row>
    <row r="79" spans="2:32" ht="15" hidden="1">
      <c r="B79" s="18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7"/>
      <c r="AE79" s="7"/>
      <c r="AF79" s="127"/>
    </row>
    <row r="80" spans="1:32" ht="12.75" hidden="1">
      <c r="A80" s="185" t="s">
        <v>141</v>
      </c>
      <c r="B80" s="18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7"/>
      <c r="AE80" s="7"/>
      <c r="AF80" s="185">
        <f>SUM(N69:R69)</f>
        <v>6084</v>
      </c>
    </row>
    <row r="81" spans="1:32" ht="12.75" hidden="1">
      <c r="A81" s="185"/>
      <c r="B81" s="18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7"/>
      <c r="AE81" s="7"/>
      <c r="AF81" s="185"/>
    </row>
    <row r="82" spans="1:32" ht="12.75" hidden="1">
      <c r="A82" s="185" t="s">
        <v>142</v>
      </c>
      <c r="B82" s="18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7"/>
      <c r="AE82" s="7"/>
      <c r="AF82" s="185">
        <f>S69</f>
        <v>0</v>
      </c>
    </row>
    <row r="83" spans="1:32" ht="12.75" hidden="1">
      <c r="A83" s="185"/>
      <c r="B83" s="18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7"/>
      <c r="AE83" s="7"/>
      <c r="AF83" s="185"/>
    </row>
    <row r="84" spans="1:32" ht="12.75" hidden="1">
      <c r="A84" s="185" t="s">
        <v>158</v>
      </c>
      <c r="B84" s="18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7"/>
      <c r="AE84" s="7"/>
      <c r="AF84" s="185">
        <f>T69</f>
        <v>0</v>
      </c>
    </row>
    <row r="85" spans="1:32" ht="12.75" hidden="1">
      <c r="A85" s="185"/>
      <c r="B85" s="18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7"/>
      <c r="AE85" s="7"/>
      <c r="AF85" s="185"/>
    </row>
    <row r="86" spans="1:32" ht="12.75" hidden="1">
      <c r="A86" s="185" t="s">
        <v>143</v>
      </c>
      <c r="B86" s="185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7"/>
      <c r="AE86" s="7"/>
      <c r="AF86" s="185">
        <f>U69</f>
        <v>0</v>
      </c>
    </row>
    <row r="87" spans="1:32" ht="12.75" hidden="1">
      <c r="A87" s="185"/>
      <c r="B87" s="18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7"/>
      <c r="AE87" s="7"/>
      <c r="AF87" s="185"/>
    </row>
    <row r="88" spans="1:32" ht="12.75" hidden="1">
      <c r="A88" s="185" t="s">
        <v>202</v>
      </c>
      <c r="B88" s="18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7"/>
      <c r="AE88" s="7"/>
      <c r="AF88" s="185">
        <f>V69</f>
        <v>7640</v>
      </c>
    </row>
    <row r="89" spans="1:32" ht="12.75" hidden="1">
      <c r="A89" s="185"/>
      <c r="B89" s="18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7"/>
      <c r="AE89" s="7"/>
      <c r="AF89" s="185"/>
    </row>
    <row r="90" spans="1:32" ht="12.75" hidden="1">
      <c r="A90" s="185" t="s">
        <v>144</v>
      </c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7"/>
      <c r="AE90" s="7"/>
      <c r="AF90" s="185">
        <f>W69</f>
        <v>4360</v>
      </c>
    </row>
    <row r="91" spans="1:32" ht="12.75" hidden="1">
      <c r="A91" s="185"/>
      <c r="B91" s="129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7"/>
      <c r="AE91" s="7"/>
      <c r="AF91" s="185"/>
    </row>
    <row r="92" spans="1:32" ht="12.75" hidden="1">
      <c r="A92" s="185" t="s">
        <v>145</v>
      </c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7"/>
      <c r="AE92" s="7"/>
      <c r="AF92" s="185">
        <f>X69</f>
        <v>3120</v>
      </c>
    </row>
    <row r="93" spans="1:32" ht="16.5" hidden="1" thickBot="1">
      <c r="A93" s="125"/>
      <c r="B93" s="130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7"/>
      <c r="AE93" s="7"/>
      <c r="AF93" s="184"/>
    </row>
    <row r="94" spans="1:32" ht="13.5" hidden="1" thickTop="1">
      <c r="A94" s="129" t="s">
        <v>140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83">
        <f>SUM(AF80+AF82+AF84+AF86+AF90+AF92+AF88)</f>
        <v>21204</v>
      </c>
    </row>
    <row r="95" spans="1:32" ht="12.75">
      <c r="A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7"/>
      <c r="AE95" s="7"/>
      <c r="AF95" s="126"/>
    </row>
    <row r="96" spans="1:32" ht="16.5" thickBot="1">
      <c r="A96" s="130" t="s">
        <v>207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1">
        <f>AF73+AF76+AF94</f>
        <v>31304</v>
      </c>
    </row>
    <row r="97" ht="13.5" thickTop="1"/>
    <row r="99" spans="1:32" ht="15.75">
      <c r="A99" s="196" t="s">
        <v>221</v>
      </c>
      <c r="AF99" s="6"/>
    </row>
    <row r="100" spans="1:32" ht="15.75">
      <c r="A100" s="196" t="s">
        <v>222</v>
      </c>
      <c r="AF100" s="6"/>
    </row>
    <row r="101" spans="1:32" ht="12.75">
      <c r="A101" s="204"/>
      <c r="B101" s="205"/>
      <c r="C101" s="24" t="s">
        <v>113</v>
      </c>
      <c r="D101" s="24" t="s">
        <v>114</v>
      </c>
      <c r="E101" s="24" t="s">
        <v>115</v>
      </c>
      <c r="F101" s="24" t="s">
        <v>119</v>
      </c>
      <c r="G101" s="24" t="s">
        <v>120</v>
      </c>
      <c r="H101" s="24" t="s">
        <v>137</v>
      </c>
      <c r="I101" s="24" t="s">
        <v>122</v>
      </c>
      <c r="J101" s="24" t="s">
        <v>121</v>
      </c>
      <c r="K101" s="24" t="s">
        <v>127</v>
      </c>
      <c r="L101" s="24" t="s">
        <v>160</v>
      </c>
      <c r="M101" s="24" t="s">
        <v>160</v>
      </c>
      <c r="N101" s="24" t="s">
        <v>117</v>
      </c>
      <c r="O101" s="24" t="s">
        <v>124</v>
      </c>
      <c r="P101" s="24" t="s">
        <v>129</v>
      </c>
      <c r="Q101" s="24" t="s">
        <v>125</v>
      </c>
      <c r="R101" s="24" t="s">
        <v>123</v>
      </c>
      <c r="S101" s="24" t="s">
        <v>116</v>
      </c>
      <c r="T101" s="24" t="s">
        <v>118</v>
      </c>
      <c r="U101" s="24" t="s">
        <v>130</v>
      </c>
      <c r="V101" s="24" t="s">
        <v>147</v>
      </c>
      <c r="W101" s="24" t="s">
        <v>126</v>
      </c>
      <c r="X101" s="24" t="s">
        <v>162</v>
      </c>
      <c r="Y101" s="24"/>
      <c r="Z101" s="24"/>
      <c r="AA101" s="140"/>
      <c r="AB101" s="140"/>
      <c r="AC101" s="140"/>
      <c r="AD101" s="140"/>
      <c r="AE101" s="203"/>
      <c r="AF101" s="24"/>
    </row>
    <row r="102" spans="1:32" ht="22.5">
      <c r="A102" s="206"/>
      <c r="B102" s="207"/>
      <c r="C102" s="19"/>
      <c r="D102" s="106"/>
      <c r="E102" s="19"/>
      <c r="F102" s="19"/>
      <c r="G102" s="106"/>
      <c r="H102" s="175"/>
      <c r="I102" s="106"/>
      <c r="J102" s="19"/>
      <c r="K102" s="106"/>
      <c r="L102" s="19"/>
      <c r="M102" s="19"/>
      <c r="N102" s="106"/>
      <c r="O102" s="19"/>
      <c r="P102" s="19"/>
      <c r="Q102" s="106"/>
      <c r="R102" s="19"/>
      <c r="S102" s="175" t="s">
        <v>151</v>
      </c>
      <c r="T102" s="19"/>
      <c r="U102" s="19"/>
      <c r="V102" s="19"/>
      <c r="W102" s="106"/>
      <c r="X102" s="106" t="s">
        <v>106</v>
      </c>
      <c r="Y102" s="19"/>
      <c r="Z102" s="19"/>
      <c r="AA102" s="19"/>
      <c r="AB102" s="19"/>
      <c r="AC102" s="19"/>
      <c r="AD102" s="106" t="s">
        <v>163</v>
      </c>
      <c r="AE102" s="202" t="s">
        <v>1</v>
      </c>
      <c r="AF102" s="106" t="s">
        <v>1</v>
      </c>
    </row>
    <row r="103" spans="1:32" ht="34.5" thickBot="1">
      <c r="A103" s="208" t="s">
        <v>2</v>
      </c>
      <c r="B103" s="209"/>
      <c r="C103" s="182" t="s">
        <v>102</v>
      </c>
      <c r="D103" s="182" t="s">
        <v>104</v>
      </c>
      <c r="E103" s="182" t="s">
        <v>103</v>
      </c>
      <c r="F103" s="182" t="s">
        <v>134</v>
      </c>
      <c r="G103" s="143" t="s">
        <v>138</v>
      </c>
      <c r="H103" s="182" t="s">
        <v>200</v>
      </c>
      <c r="I103" s="182" t="s">
        <v>136</v>
      </c>
      <c r="J103" s="143" t="s">
        <v>135</v>
      </c>
      <c r="K103" s="143" t="s">
        <v>146</v>
      </c>
      <c r="L103" s="143" t="s">
        <v>196</v>
      </c>
      <c r="M103" s="182" t="s">
        <v>107</v>
      </c>
      <c r="N103" s="143" t="s">
        <v>149</v>
      </c>
      <c r="O103" s="143" t="s">
        <v>139</v>
      </c>
      <c r="P103" s="143" t="s">
        <v>150</v>
      </c>
      <c r="Q103" s="143" t="s">
        <v>139</v>
      </c>
      <c r="R103" s="143" t="s">
        <v>136</v>
      </c>
      <c r="S103" s="143" t="s">
        <v>105</v>
      </c>
      <c r="T103" s="143" t="s">
        <v>152</v>
      </c>
      <c r="U103" s="182" t="s">
        <v>131</v>
      </c>
      <c r="V103" s="143" t="s">
        <v>139</v>
      </c>
      <c r="W103" s="143" t="s">
        <v>139</v>
      </c>
      <c r="X103" s="182" t="s">
        <v>132</v>
      </c>
      <c r="Y103" s="143"/>
      <c r="Z103" s="143"/>
      <c r="AA103" s="143"/>
      <c r="AB103" s="143"/>
      <c r="AC103" s="143"/>
      <c r="AD103" s="144" t="s">
        <v>164</v>
      </c>
      <c r="AE103" s="145" t="s">
        <v>5</v>
      </c>
      <c r="AF103" s="144" t="s">
        <v>32</v>
      </c>
    </row>
    <row r="104" spans="1:32" ht="14.25" thickBot="1" thickTop="1">
      <c r="A104" s="113" t="s">
        <v>38</v>
      </c>
      <c r="B104" s="114"/>
      <c r="C104" s="132">
        <v>225</v>
      </c>
      <c r="D104" s="132">
        <v>140</v>
      </c>
      <c r="E104" s="167">
        <v>175</v>
      </c>
      <c r="F104" s="133">
        <v>185</v>
      </c>
      <c r="G104" s="133">
        <v>170</v>
      </c>
      <c r="H104" s="132">
        <v>180</v>
      </c>
      <c r="I104" s="133">
        <v>200</v>
      </c>
      <c r="J104" s="132">
        <v>140</v>
      </c>
      <c r="K104" s="133">
        <v>175</v>
      </c>
      <c r="L104" s="167">
        <v>130</v>
      </c>
      <c r="M104" s="167">
        <v>115</v>
      </c>
      <c r="N104" s="133">
        <v>214</v>
      </c>
      <c r="O104" s="167">
        <v>244</v>
      </c>
      <c r="P104" s="167">
        <v>214</v>
      </c>
      <c r="Q104" s="133">
        <v>244</v>
      </c>
      <c r="R104" s="167">
        <v>177</v>
      </c>
      <c r="S104" s="133">
        <v>165</v>
      </c>
      <c r="T104" s="167">
        <v>145</v>
      </c>
      <c r="U104" s="167">
        <v>185</v>
      </c>
      <c r="V104" s="167">
        <v>191</v>
      </c>
      <c r="W104" s="133">
        <v>218</v>
      </c>
      <c r="X104" s="133">
        <v>195</v>
      </c>
      <c r="Y104" s="133"/>
      <c r="Z104" s="133"/>
      <c r="AA104" s="133"/>
      <c r="AB104" s="133"/>
      <c r="AC104" s="133"/>
      <c r="AD104" s="107"/>
      <c r="AE104" s="107"/>
      <c r="AF104" s="107"/>
    </row>
    <row r="105" spans="1:32" ht="15" customHeight="1" thickTop="1">
      <c r="A105" s="171" t="s">
        <v>212</v>
      </c>
      <c r="B105" s="170" t="s">
        <v>179</v>
      </c>
      <c r="C105" s="105">
        <v>11</v>
      </c>
      <c r="D105" s="105">
        <v>38</v>
      </c>
      <c r="E105" s="105">
        <v>38</v>
      </c>
      <c r="F105" s="105">
        <v>20</v>
      </c>
      <c r="G105" s="105"/>
      <c r="H105" s="105"/>
      <c r="I105" s="105"/>
      <c r="J105" s="105"/>
      <c r="K105" s="105"/>
      <c r="L105" s="105">
        <v>40</v>
      </c>
      <c r="M105" s="105">
        <v>8</v>
      </c>
      <c r="N105" s="105">
        <v>8</v>
      </c>
      <c r="O105" s="105"/>
      <c r="P105" s="105"/>
      <c r="Q105" s="105"/>
      <c r="R105" s="105"/>
      <c r="S105" s="105">
        <v>32</v>
      </c>
      <c r="T105" s="105">
        <v>32</v>
      </c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90">
        <f>(AF105/$AF$30)*100%</f>
        <v>0.0626782069391796</v>
      </c>
      <c r="AE105" s="108">
        <f aca="true" t="shared" si="16" ref="AE105:AE108">SUM(C105:X105)</f>
        <v>227</v>
      </c>
      <c r="AF105" s="116">
        <f>SUMPRODUCT($C$8:$X$8,C105:X105)</f>
        <v>35897</v>
      </c>
    </row>
    <row r="106" spans="1:32" ht="15" customHeight="1">
      <c r="A106" s="171" t="s">
        <v>213</v>
      </c>
      <c r="B106" s="170" t="s">
        <v>108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90"/>
      <c r="AE106" s="108"/>
      <c r="AF106" s="116"/>
    </row>
    <row r="107" spans="1:33" ht="15" customHeight="1">
      <c r="A107" s="171" t="s">
        <v>214</v>
      </c>
      <c r="B107" s="191" t="s">
        <v>199</v>
      </c>
      <c r="C107" s="105">
        <v>20</v>
      </c>
      <c r="D107" s="105">
        <v>40</v>
      </c>
      <c r="E107" s="105">
        <v>60</v>
      </c>
      <c r="F107" s="105"/>
      <c r="G107" s="105">
        <v>40</v>
      </c>
      <c r="H107" s="105">
        <v>12</v>
      </c>
      <c r="I107" s="105">
        <v>4</v>
      </c>
      <c r="J107" s="105">
        <v>40</v>
      </c>
      <c r="K107" s="105">
        <v>12</v>
      </c>
      <c r="L107" s="105">
        <v>40</v>
      </c>
      <c r="M107" s="104">
        <v>8</v>
      </c>
      <c r="N107" s="104">
        <v>12</v>
      </c>
      <c r="O107" s="104">
        <v>4</v>
      </c>
      <c r="P107" s="104">
        <v>24</v>
      </c>
      <c r="Q107" s="104">
        <v>4</v>
      </c>
      <c r="R107" s="104">
        <v>12</v>
      </c>
      <c r="S107" s="104">
        <v>4</v>
      </c>
      <c r="T107" s="104"/>
      <c r="U107" s="104">
        <v>16</v>
      </c>
      <c r="V107" s="104">
        <v>8</v>
      </c>
      <c r="W107" s="104">
        <v>4</v>
      </c>
      <c r="X107" s="104"/>
      <c r="Y107" s="104"/>
      <c r="Z107" s="104"/>
      <c r="AA107" s="104"/>
      <c r="AB107" s="104"/>
      <c r="AC107" s="104"/>
      <c r="AD107" s="190">
        <f>(AF107/$AF$30)*100%</f>
        <v>0.10822061080564814</v>
      </c>
      <c r="AE107" s="108">
        <f t="shared" si="16"/>
        <v>364</v>
      </c>
      <c r="AF107" s="116">
        <f aca="true" t="shared" si="17" ref="AF107:AF108">SUMPRODUCT($C$8:$X$8,C107:X107)</f>
        <v>61980</v>
      </c>
      <c r="AG107" s="115"/>
    </row>
    <row r="108" spans="1:32" ht="15" customHeight="1" thickBot="1">
      <c r="A108" s="171" t="s">
        <v>215</v>
      </c>
      <c r="B108" s="199" t="s">
        <v>180</v>
      </c>
      <c r="C108" s="105">
        <v>40</v>
      </c>
      <c r="D108" s="105">
        <v>40</v>
      </c>
      <c r="E108" s="105">
        <v>60</v>
      </c>
      <c r="F108" s="105">
        <v>16</v>
      </c>
      <c r="G108" s="105"/>
      <c r="H108" s="105">
        <v>12</v>
      </c>
      <c r="I108" s="105">
        <v>4</v>
      </c>
      <c r="J108" s="105">
        <v>32</v>
      </c>
      <c r="K108" s="105">
        <v>40</v>
      </c>
      <c r="L108" s="105">
        <v>40</v>
      </c>
      <c r="M108" s="104">
        <v>24</v>
      </c>
      <c r="N108" s="104">
        <v>12</v>
      </c>
      <c r="O108" s="104"/>
      <c r="P108" s="104">
        <v>36</v>
      </c>
      <c r="Q108" s="104"/>
      <c r="R108" s="104">
        <v>8</v>
      </c>
      <c r="S108" s="104"/>
      <c r="T108" s="104">
        <v>8</v>
      </c>
      <c r="U108" s="104">
        <v>16</v>
      </c>
      <c r="V108" s="104">
        <v>4</v>
      </c>
      <c r="W108" s="104">
        <v>4</v>
      </c>
      <c r="X108" s="104"/>
      <c r="Y108" s="104"/>
      <c r="Z108" s="104"/>
      <c r="AA108" s="104"/>
      <c r="AB108" s="104"/>
      <c r="AC108" s="104"/>
      <c r="AD108" s="190">
        <f>(AF108/$AF$30)*100%</f>
        <v>0.1185642522772948</v>
      </c>
      <c r="AE108" s="108">
        <f t="shared" si="16"/>
        <v>396</v>
      </c>
      <c r="AF108" s="116">
        <f t="shared" si="17"/>
        <v>67904</v>
      </c>
    </row>
    <row r="109" spans="1:32" ht="14.25" thickBot="1" thickTop="1">
      <c r="A109" s="118" t="s">
        <v>3</v>
      </c>
      <c r="B109" s="123"/>
      <c r="C109" s="117">
        <f>SUM(C105:C108)</f>
        <v>71</v>
      </c>
      <c r="D109" s="117">
        <f aca="true" t="shared" si="18" ref="D109:X109">SUM(D105:D108)</f>
        <v>118</v>
      </c>
      <c r="E109" s="117">
        <f t="shared" si="18"/>
        <v>158</v>
      </c>
      <c r="F109" s="117">
        <f t="shared" si="18"/>
        <v>36</v>
      </c>
      <c r="G109" s="117">
        <f t="shared" si="18"/>
        <v>40</v>
      </c>
      <c r="H109" s="117">
        <f t="shared" si="18"/>
        <v>24</v>
      </c>
      <c r="I109" s="117">
        <f t="shared" si="18"/>
        <v>8</v>
      </c>
      <c r="J109" s="117">
        <f t="shared" si="18"/>
        <v>72</v>
      </c>
      <c r="K109" s="117">
        <f t="shared" si="18"/>
        <v>52</v>
      </c>
      <c r="L109" s="117">
        <f t="shared" si="18"/>
        <v>120</v>
      </c>
      <c r="M109" s="117">
        <f t="shared" si="18"/>
        <v>40</v>
      </c>
      <c r="N109" s="117">
        <f t="shared" si="18"/>
        <v>32</v>
      </c>
      <c r="O109" s="117">
        <f t="shared" si="18"/>
        <v>4</v>
      </c>
      <c r="P109" s="117">
        <f t="shared" si="18"/>
        <v>60</v>
      </c>
      <c r="Q109" s="117">
        <f t="shared" si="18"/>
        <v>4</v>
      </c>
      <c r="R109" s="117">
        <f t="shared" si="18"/>
        <v>20</v>
      </c>
      <c r="S109" s="117">
        <f t="shared" si="18"/>
        <v>36</v>
      </c>
      <c r="T109" s="117">
        <f t="shared" si="18"/>
        <v>40</v>
      </c>
      <c r="U109" s="117">
        <f t="shared" si="18"/>
        <v>32</v>
      </c>
      <c r="V109" s="117">
        <f t="shared" si="18"/>
        <v>12</v>
      </c>
      <c r="W109" s="117">
        <f t="shared" si="18"/>
        <v>8</v>
      </c>
      <c r="X109" s="117">
        <f t="shared" si="18"/>
        <v>0</v>
      </c>
      <c r="Y109" s="105">
        <f aca="true" t="shared" si="19" ref="Y109:AC109">SUM(Y108:Y108)</f>
        <v>0</v>
      </c>
      <c r="Z109" s="105">
        <f t="shared" si="19"/>
        <v>0</v>
      </c>
      <c r="AA109" s="105">
        <f t="shared" si="19"/>
        <v>0</v>
      </c>
      <c r="AB109" s="105">
        <f t="shared" si="19"/>
        <v>0</v>
      </c>
      <c r="AC109" s="105">
        <f t="shared" si="19"/>
        <v>0</v>
      </c>
      <c r="AD109" s="190">
        <v>1</v>
      </c>
      <c r="AE109" s="108">
        <f aca="true" t="shared" si="20" ref="AE109">SUM(C109:X109)</f>
        <v>987</v>
      </c>
      <c r="AF109" s="116">
        <f>SUMPRODUCT($C$8:$X$8,C109:X109)</f>
        <v>165781</v>
      </c>
    </row>
    <row r="110" spans="1:32" ht="14.25" thickBot="1" thickTop="1">
      <c r="A110" s="119" t="s">
        <v>101</v>
      </c>
      <c r="B110" s="125"/>
      <c r="C110" s="120">
        <f aca="true" t="shared" si="21" ref="C110:AC110">C109*C104</f>
        <v>15975</v>
      </c>
      <c r="D110" s="120">
        <f t="shared" si="21"/>
        <v>16520</v>
      </c>
      <c r="E110" s="120">
        <f t="shared" si="21"/>
        <v>27650</v>
      </c>
      <c r="F110" s="120">
        <f t="shared" si="21"/>
        <v>6660</v>
      </c>
      <c r="G110" s="120">
        <f t="shared" si="21"/>
        <v>6800</v>
      </c>
      <c r="H110" s="120">
        <f t="shared" si="21"/>
        <v>4320</v>
      </c>
      <c r="I110" s="120">
        <f t="shared" si="21"/>
        <v>1600</v>
      </c>
      <c r="J110" s="120">
        <f t="shared" si="21"/>
        <v>10080</v>
      </c>
      <c r="K110" s="120">
        <f t="shared" si="21"/>
        <v>9100</v>
      </c>
      <c r="L110" s="120">
        <f t="shared" si="21"/>
        <v>15600</v>
      </c>
      <c r="M110" s="120">
        <f t="shared" si="21"/>
        <v>4600</v>
      </c>
      <c r="N110" s="120">
        <f t="shared" si="21"/>
        <v>6848</v>
      </c>
      <c r="O110" s="120">
        <f t="shared" si="21"/>
        <v>976</v>
      </c>
      <c r="P110" s="120">
        <f t="shared" si="21"/>
        <v>12840</v>
      </c>
      <c r="Q110" s="120">
        <f t="shared" si="21"/>
        <v>976</v>
      </c>
      <c r="R110" s="120">
        <f t="shared" si="21"/>
        <v>3540</v>
      </c>
      <c r="S110" s="120">
        <f t="shared" si="21"/>
        <v>5940</v>
      </c>
      <c r="T110" s="120">
        <f t="shared" si="21"/>
        <v>5800</v>
      </c>
      <c r="U110" s="120">
        <f t="shared" si="21"/>
        <v>5920</v>
      </c>
      <c r="V110" s="120">
        <f t="shared" si="21"/>
        <v>2292</v>
      </c>
      <c r="W110" s="120">
        <f t="shared" si="21"/>
        <v>1744</v>
      </c>
      <c r="X110" s="120">
        <f t="shared" si="21"/>
        <v>0</v>
      </c>
      <c r="Y110" s="121">
        <f t="shared" si="21"/>
        <v>0</v>
      </c>
      <c r="Z110" s="121">
        <f t="shared" si="21"/>
        <v>0</v>
      </c>
      <c r="AA110" s="121">
        <f t="shared" si="21"/>
        <v>0</v>
      </c>
      <c r="AB110" s="121">
        <f t="shared" si="21"/>
        <v>0</v>
      </c>
      <c r="AC110" s="121">
        <f t="shared" si="21"/>
        <v>0</v>
      </c>
      <c r="AD110" s="190">
        <v>1</v>
      </c>
      <c r="AE110" s="108"/>
      <c r="AF110" s="116">
        <f>SUM(C110:X110)</f>
        <v>165781</v>
      </c>
    </row>
    <row r="111" spans="1:32" ht="13.5" thickTop="1">
      <c r="A111" s="125"/>
      <c r="B111" s="33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7"/>
      <c r="AE111" s="7"/>
      <c r="AF111" s="126"/>
    </row>
    <row r="112" spans="1:32" ht="15" hidden="1">
      <c r="A112" s="32" t="s">
        <v>46</v>
      </c>
      <c r="B112" s="188" t="s">
        <v>161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7"/>
      <c r="AE112" s="7"/>
      <c r="AF112" s="127">
        <f>SUM(C110:M110)</f>
        <v>118905</v>
      </c>
    </row>
    <row r="113" spans="1:32" ht="15" hidden="1">
      <c r="A113" s="32"/>
      <c r="B113" s="9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7"/>
      <c r="AE113" s="7"/>
      <c r="AF113" s="127"/>
    </row>
    <row r="114" spans="1:32" ht="12.75" hidden="1">
      <c r="A114" s="32" t="s">
        <v>33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:32" ht="12.75" hidden="1">
      <c r="A115" s="34"/>
      <c r="B115" s="125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185">
        <v>0</v>
      </c>
    </row>
    <row r="116" spans="1:32" ht="12.75" hidden="1">
      <c r="A116" s="34"/>
      <c r="B116" s="18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185"/>
    </row>
    <row r="117" spans="1:32" ht="12.75" hidden="1">
      <c r="A117" s="32" t="s">
        <v>47</v>
      </c>
      <c r="B117" s="185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183">
        <v>0</v>
      </c>
    </row>
    <row r="118" spans="2:32" ht="15" hidden="1">
      <c r="B118" s="18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7"/>
      <c r="AE118" s="7"/>
      <c r="AF118" s="127"/>
    </row>
    <row r="119" spans="1:32" ht="12.75" hidden="1">
      <c r="A119" s="185" t="s">
        <v>141</v>
      </c>
      <c r="B119" s="18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7"/>
      <c r="AE119" s="7"/>
      <c r="AF119" s="185">
        <f>SUM(N110:R110)</f>
        <v>25180</v>
      </c>
    </row>
    <row r="120" spans="1:32" ht="12.75" hidden="1">
      <c r="A120" s="185"/>
      <c r="B120" s="18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7"/>
      <c r="AE120" s="7"/>
      <c r="AF120" s="185"/>
    </row>
    <row r="121" spans="1:32" ht="12.75" hidden="1">
      <c r="A121" s="185" t="s">
        <v>142</v>
      </c>
      <c r="B121" s="18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7"/>
      <c r="AE121" s="7"/>
      <c r="AF121" s="185">
        <f>S110</f>
        <v>5940</v>
      </c>
    </row>
    <row r="122" spans="1:32" ht="12.75" hidden="1">
      <c r="A122" s="185"/>
      <c r="B122" s="18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7"/>
      <c r="AE122" s="7"/>
      <c r="AF122" s="185"/>
    </row>
    <row r="123" spans="1:32" ht="12.75" hidden="1">
      <c r="A123" s="185" t="s">
        <v>158</v>
      </c>
      <c r="B123" s="18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7"/>
      <c r="AE123" s="7"/>
      <c r="AF123" s="185">
        <f>T110</f>
        <v>5800</v>
      </c>
    </row>
    <row r="124" spans="1:32" ht="12.75" hidden="1">
      <c r="A124" s="185"/>
      <c r="B124" s="18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7"/>
      <c r="AE124" s="7"/>
      <c r="AF124" s="185"/>
    </row>
    <row r="125" spans="1:32" ht="12.75" hidden="1">
      <c r="A125" s="185" t="s">
        <v>143</v>
      </c>
      <c r="B125" s="18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7"/>
      <c r="AE125" s="7"/>
      <c r="AF125" s="185">
        <f>U110</f>
        <v>5920</v>
      </c>
    </row>
    <row r="126" spans="1:32" ht="12.75" hidden="1">
      <c r="A126" s="185"/>
      <c r="B126" s="18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7"/>
      <c r="AE126" s="7"/>
      <c r="AF126" s="185"/>
    </row>
    <row r="127" spans="1:32" ht="12.75" hidden="1">
      <c r="A127" s="185" t="s">
        <v>202</v>
      </c>
      <c r="B127" s="18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7"/>
      <c r="AE127" s="7"/>
      <c r="AF127" s="185">
        <f>V110</f>
        <v>2292</v>
      </c>
    </row>
    <row r="128" spans="1:32" ht="12.75" hidden="1">
      <c r="A128" s="185"/>
      <c r="B128" s="18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7"/>
      <c r="AE128" s="7"/>
      <c r="AF128" s="185"/>
    </row>
    <row r="129" spans="1:32" ht="12.75" hidden="1">
      <c r="A129" s="185" t="s">
        <v>144</v>
      </c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7"/>
      <c r="AE129" s="7"/>
      <c r="AF129" s="185">
        <f>W110</f>
        <v>1744</v>
      </c>
    </row>
    <row r="130" spans="1:32" ht="12.75" hidden="1">
      <c r="A130" s="185"/>
      <c r="B130" s="129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7"/>
      <c r="AE130" s="7"/>
      <c r="AF130" s="185"/>
    </row>
    <row r="131" spans="1:32" ht="12.75" hidden="1">
      <c r="A131" s="185" t="s">
        <v>145</v>
      </c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7"/>
      <c r="AE131" s="7"/>
      <c r="AF131" s="185">
        <f>X110</f>
        <v>0</v>
      </c>
    </row>
    <row r="132" spans="1:32" ht="16.5" hidden="1" thickBot="1">
      <c r="A132" s="125"/>
      <c r="B132" s="130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7"/>
      <c r="AE132" s="7"/>
      <c r="AF132" s="184"/>
    </row>
    <row r="133" spans="1:32" ht="13.5" hidden="1" thickTop="1">
      <c r="A133" s="129" t="s">
        <v>140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83">
        <f>SUM(AF119+AF121+AF123+AF125+AF129+AF131+AF127)</f>
        <v>46876</v>
      </c>
    </row>
    <row r="134" spans="1:32" ht="12.75" hidden="1">
      <c r="A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7"/>
      <c r="AE134" s="7"/>
      <c r="AF134" s="126"/>
    </row>
    <row r="135" spans="1:32" ht="16.5" thickBot="1">
      <c r="A135" s="130" t="s">
        <v>216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1">
        <f>AF112+AF115+AF133</f>
        <v>165781</v>
      </c>
    </row>
    <row r="136" ht="13.5" thickTop="1"/>
    <row r="138" spans="1:32" ht="16.5" thickBot="1">
      <c r="A138" s="130" t="s">
        <v>217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1">
        <f>AF59+AF96+AF135</f>
        <v>791804</v>
      </c>
    </row>
    <row r="139" ht="13.5" thickTop="1"/>
  </sheetData>
  <sheetProtection selectLockedCells="1" selectUnlockedCells="1"/>
  <mergeCells count="11">
    <mergeCell ref="A101:B101"/>
    <mergeCell ref="A102:B102"/>
    <mergeCell ref="A103:B103"/>
    <mergeCell ref="N4:R4"/>
    <mergeCell ref="C4:M4"/>
    <mergeCell ref="A63:B63"/>
    <mergeCell ref="A64:B64"/>
    <mergeCell ref="A65:B65"/>
    <mergeCell ref="A7:B7"/>
    <mergeCell ref="A5:B5"/>
    <mergeCell ref="A6:B6"/>
  </mergeCells>
  <printOptions horizontalCentered="1"/>
  <pageMargins left="0.5" right="0.5" top="0.5" bottom="0.5" header="0.5" footer="0.25"/>
  <pageSetup fitToHeight="1" fitToWidth="1" horizontalDpi="600" verticalDpi="600" orientation="landscape" paperSize="3" scale="61"/>
  <headerFooter alignWithMargins="0">
    <oddFooter>&amp;L&amp;8H:&amp;Z&amp;F-&amp;A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workbookViewId="0" topLeftCell="A13">
      <selection activeCell="D29" sqref="D29"/>
    </sheetView>
  </sheetViews>
  <sheetFormatPr defaultColWidth="9.140625" defaultRowHeight="12.75"/>
  <cols>
    <col min="1" max="2" width="2.7109375" style="12" customWidth="1"/>
    <col min="3" max="3" width="62.421875" style="12" customWidth="1"/>
    <col min="4" max="4" width="12.7109375" style="12" customWidth="1"/>
    <col min="5" max="16384" width="9.140625" style="12" customWidth="1"/>
  </cols>
  <sheetData>
    <row r="1" spans="1:5" ht="18">
      <c r="A1" s="15" t="s">
        <v>48</v>
      </c>
      <c r="E1" s="98"/>
    </row>
    <row r="2" ht="18">
      <c r="A2" s="15" t="s">
        <v>31</v>
      </c>
    </row>
    <row r="3" ht="18">
      <c r="A3" s="15" t="s">
        <v>33</v>
      </c>
    </row>
    <row r="6" spans="2:3" ht="12.75">
      <c r="B6" s="26"/>
      <c r="C6" s="26"/>
    </row>
    <row r="7" spans="1:4" ht="15" customHeight="1" thickBot="1">
      <c r="A7" s="83" t="s">
        <v>55</v>
      </c>
      <c r="B7" s="38"/>
      <c r="C7" s="37"/>
      <c r="D7" s="37"/>
    </row>
    <row r="8" spans="2:4" ht="15" customHeight="1" thickTop="1">
      <c r="B8" s="84" t="s">
        <v>4</v>
      </c>
      <c r="C8" s="84"/>
      <c r="D8" s="125">
        <f>'Input here- Expense-Task Detail'!F7</f>
        <v>0</v>
      </c>
    </row>
    <row r="9" spans="2:4" ht="15" customHeight="1">
      <c r="B9" s="12" t="s">
        <v>8</v>
      </c>
      <c r="D9" s="125">
        <f>'Input here- Expense-Task Detail'!F8</f>
        <v>0</v>
      </c>
    </row>
    <row r="10" spans="2:4" ht="15" customHeight="1">
      <c r="B10" s="168" t="s">
        <v>99</v>
      </c>
      <c r="D10" s="125">
        <f>'Input here- Expense-Task Detail'!F9</f>
        <v>0</v>
      </c>
    </row>
    <row r="11" spans="2:4" ht="15" customHeight="1">
      <c r="B11" s="12" t="s">
        <v>50</v>
      </c>
      <c r="D11" s="125">
        <f>'Input here- Expense-Task Detail'!F10</f>
        <v>0</v>
      </c>
    </row>
    <row r="12" spans="2:4" ht="15" customHeight="1">
      <c r="B12" s="12" t="s">
        <v>9</v>
      </c>
      <c r="D12" s="125">
        <f>'Input here- Expense-Task Detail'!F11</f>
        <v>0</v>
      </c>
    </row>
    <row r="13" spans="2:4" ht="15" customHeight="1">
      <c r="B13" s="12" t="s">
        <v>34</v>
      </c>
      <c r="D13" s="125">
        <f>'Input here- Expense-Task Detail'!F12</f>
        <v>0</v>
      </c>
    </row>
    <row r="14" spans="2:4" ht="15" customHeight="1">
      <c r="B14" s="12" t="s">
        <v>51</v>
      </c>
      <c r="D14" s="125">
        <f>'Input here- Expense-Task Detail'!F13</f>
        <v>0</v>
      </c>
    </row>
    <row r="15" spans="2:4" ht="15" customHeight="1">
      <c r="B15" s="12" t="s">
        <v>10</v>
      </c>
      <c r="D15" s="125">
        <f>'Input here- Expense-Task Detail'!F14</f>
        <v>0</v>
      </c>
    </row>
    <row r="16" spans="2:4" ht="15" customHeight="1">
      <c r="B16" s="12" t="s">
        <v>11</v>
      </c>
      <c r="D16" s="125">
        <f>'Input here- Expense-Task Detail'!F15</f>
        <v>0</v>
      </c>
    </row>
    <row r="17" ht="15" customHeight="1">
      <c r="D17" s="4"/>
    </row>
    <row r="18" ht="15" customHeight="1">
      <c r="D18" s="4"/>
    </row>
    <row r="19" spans="1:4" ht="15" customHeight="1">
      <c r="A19" s="35"/>
      <c r="B19" s="35"/>
      <c r="C19" s="35"/>
      <c r="D19" s="36"/>
    </row>
    <row r="20" spans="2:4" ht="15" customHeight="1">
      <c r="B20" s="12" t="s">
        <v>40</v>
      </c>
      <c r="D20" s="4">
        <f>SUM(D8:D19)</f>
        <v>0</v>
      </c>
    </row>
    <row r="21" spans="2:4" ht="15" customHeight="1">
      <c r="B21" s="12" t="s">
        <v>45</v>
      </c>
      <c r="D21" s="128">
        <f>IF('Input here- Expense-Task Detail'!E22=0,0,'Calculated - Expense-Summary'!D20*0.15)</f>
        <v>0</v>
      </c>
    </row>
    <row r="22" spans="1:4" ht="20.25" customHeight="1" thickBot="1">
      <c r="A22" s="37"/>
      <c r="B22" s="37"/>
      <c r="C22" s="38" t="s">
        <v>41</v>
      </c>
      <c r="D22" s="39">
        <f>SUM(D20:D21)</f>
        <v>0</v>
      </c>
    </row>
    <row r="23" spans="3:4" ht="30" customHeight="1" thickTop="1">
      <c r="C23" s="26"/>
      <c r="D23" s="30"/>
    </row>
    <row r="24" spans="3:4" ht="12.75">
      <c r="C24" s="26"/>
      <c r="D24" s="30"/>
    </row>
    <row r="26" spans="1:4" ht="15" customHeight="1" thickBot="1">
      <c r="A26" s="83" t="s">
        <v>44</v>
      </c>
      <c r="B26" s="38"/>
      <c r="C26" s="37"/>
      <c r="D26" s="37"/>
    </row>
    <row r="27" spans="1:4" ht="15" customHeight="1" thickTop="1">
      <c r="A27" s="161"/>
      <c r="B27" s="162"/>
      <c r="C27" s="84"/>
      <c r="D27" s="84"/>
    </row>
    <row r="28" spans="2:4" ht="15" customHeight="1">
      <c r="B28" s="12" t="str">
        <f>'Input here- Expense-Task Detail'!B27:C27</f>
        <v>General Equipments:</v>
      </c>
      <c r="D28" s="4"/>
    </row>
    <row r="29" spans="3:4" ht="15" customHeight="1">
      <c r="C29" s="12" t="str">
        <f>'Input here- Expense-Task Detail'!C28</f>
        <v>Company Vehicle Usage</v>
      </c>
      <c r="D29" s="4">
        <f>'Input here- Expense-Task Detail'!D28</f>
        <v>0</v>
      </c>
    </row>
    <row r="30" spans="3:4" ht="15" customHeight="1">
      <c r="C30" s="12" t="str">
        <f>'Input here- Expense-Task Detail'!C29</f>
        <v>HP Plotter</v>
      </c>
      <c r="D30" s="4">
        <f>'Input here- Expense-Task Detail'!D29</f>
        <v>0</v>
      </c>
    </row>
    <row r="31" spans="3:4" ht="15" customHeight="1">
      <c r="C31" s="12" t="str">
        <f>'Input here- Expense-Task Detail'!C30</f>
        <v>Computer Time (GIS)</v>
      </c>
      <c r="D31" s="4">
        <f>'Input here- Expense-Task Detail'!D30</f>
        <v>0</v>
      </c>
    </row>
    <row r="32" spans="3:4" ht="15" customHeight="1">
      <c r="C32" s="12" t="str">
        <f>'Input here- Expense-Task Detail'!C31</f>
        <v>Trimble GPS</v>
      </c>
      <c r="D32" s="4">
        <f>'Input here- Expense-Task Detail'!D31</f>
        <v>0</v>
      </c>
    </row>
    <row r="33" spans="3:4" ht="15" customHeight="1">
      <c r="C33" s="12" t="str">
        <f>'Input here- Expense-Task Detail'!C32</f>
        <v>Tablet GPS</v>
      </c>
      <c r="D33" s="4">
        <f>'Input here- Expense-Task Detail'!D32</f>
        <v>0</v>
      </c>
    </row>
    <row r="34" spans="3:4" ht="15" customHeight="1">
      <c r="C34" s="12" t="str">
        <f>'Input here- Expense-Task Detail'!C33</f>
        <v>Laser level</v>
      </c>
      <c r="D34" s="4">
        <f>'Input here- Expense-Task Detail'!D33</f>
        <v>0</v>
      </c>
    </row>
    <row r="35" spans="3:4" ht="15" customHeight="1">
      <c r="C35" s="12" t="str">
        <f>'Input here- Expense-Task Detail'!C34</f>
        <v>Garmin GPS or equivalent</v>
      </c>
      <c r="D35" s="4">
        <f>'Input here- Expense-Task Detail'!D34</f>
        <v>0</v>
      </c>
    </row>
    <row r="36" spans="3:4" ht="15" customHeight="1">
      <c r="C36" s="12" t="str">
        <f>'Input here- Expense-Task Detail'!C35</f>
        <v>Laptop Computers</v>
      </c>
      <c r="D36" s="4">
        <f>'Input here- Expense-Task Detail'!D35</f>
        <v>0</v>
      </c>
    </row>
    <row r="37" spans="3:4" ht="15" customHeight="1">
      <c r="C37" s="12" t="str">
        <f>'Input here- Expense-Task Detail'!C36</f>
        <v>LCD Projector</v>
      </c>
      <c r="D37" s="4">
        <f>'Input here- Expense-Task Detail'!D36</f>
        <v>0</v>
      </c>
    </row>
    <row r="38" spans="3:4" ht="15" customHeight="1">
      <c r="C38" s="12" t="str">
        <f>'Input here- Expense-Task Detail'!C37</f>
        <v>Noise Meter</v>
      </c>
      <c r="D38" s="4">
        <f>'Input here- Expense-Task Detail'!D37</f>
        <v>0</v>
      </c>
    </row>
    <row r="39" spans="3:4" ht="15" customHeight="1">
      <c r="C39" s="12" t="str">
        <f>'Input here- Expense-Task Detail'!C38</f>
        <v>Electrofisher</v>
      </c>
      <c r="D39" s="4">
        <f>'Input here- Expense-Task Detail'!D38</f>
        <v>0</v>
      </c>
    </row>
    <row r="40" spans="3:4" ht="15" customHeight="1">
      <c r="C40" s="12" t="str">
        <f>'Input here- Expense-Task Detail'!C39</f>
        <v>Sample Pump</v>
      </c>
      <c r="D40" s="4">
        <f>'Input here- Expense-Task Detail'!D39</f>
        <v>0</v>
      </c>
    </row>
    <row r="41" spans="3:4" ht="15" customHeight="1">
      <c r="C41" s="12" t="str">
        <f>'Input here- Expense-Task Detail'!C40</f>
        <v>Surveying Kit</v>
      </c>
      <c r="D41" s="4">
        <f>'Input here- Expense-Task Detail'!D40</f>
        <v>0</v>
      </c>
    </row>
    <row r="42" spans="3:4" ht="15" customHeight="1">
      <c r="C42" s="12" t="str">
        <f>'Input here- Expense-Task Detail'!C41</f>
        <v>Total Station Set</v>
      </c>
      <c r="D42" s="4">
        <f>'Input here- Expense-Task Detail'!D41</f>
        <v>0</v>
      </c>
    </row>
    <row r="43" spans="3:4" ht="15" customHeight="1">
      <c r="C43" s="12" t="str">
        <f>'Input here- Expense-Task Detail'!C42</f>
        <v>Field Traps</v>
      </c>
      <c r="D43" s="4">
        <f>'Input here- Expense-Task Detail'!D42</f>
        <v>0</v>
      </c>
    </row>
    <row r="44" spans="3:4" ht="15" customHeight="1">
      <c r="C44" s="12" t="str">
        <f>'Input here- Expense-Task Detail'!C43</f>
        <v>Digital Planimeter</v>
      </c>
      <c r="D44" s="4">
        <f>'Input here- Expense-Task Detail'!D43</f>
        <v>0</v>
      </c>
    </row>
    <row r="45" spans="3:4" ht="15" customHeight="1">
      <c r="C45" s="12" t="str">
        <f>'Input here- Expense-Task Detail'!C44</f>
        <v>Cameras/Video/Cell Phone</v>
      </c>
      <c r="D45" s="4">
        <f>'Input here- Expense-Task Detail'!D44</f>
        <v>0</v>
      </c>
    </row>
    <row r="46" spans="3:4" ht="15" customHeight="1">
      <c r="C46" s="12" t="str">
        <f>'Input here- Expense-Task Detail'!C45</f>
        <v>Miscellaneous Small Equipment</v>
      </c>
      <c r="D46" s="4">
        <f>'Input here- Expense-Task Detail'!D45</f>
        <v>0</v>
      </c>
    </row>
    <row r="47" spans="3:4" ht="15" customHeight="1">
      <c r="C47" s="12" t="str">
        <f>'Input here- Expense-Task Detail'!C46</f>
        <v>Stilling Well/Coring Pipe (3 inch aluminum)</v>
      </c>
      <c r="D47" s="4">
        <f>'Input here- Expense-Task Detail'!D46</f>
        <v>0</v>
      </c>
    </row>
    <row r="48" spans="2:4" ht="15" customHeight="1">
      <c r="B48" s="12" t="str">
        <f>'Input here- Expense-Task Detail'!B47</f>
        <v>Hydrologic Data Collection, Water Current, Level and Wave Measurement Equipments:</v>
      </c>
      <c r="D48" s="4"/>
    </row>
    <row r="49" spans="3:4" ht="15" customHeight="1">
      <c r="C49" s="12" t="str">
        <f>'Input here- Expense-Task Detail'!C48</f>
        <v>Culvert Flow Meter</v>
      </c>
      <c r="D49" s="4">
        <f>'Input here- Expense-Task Detail'!D48</f>
        <v>0</v>
      </c>
    </row>
    <row r="50" spans="3:4" ht="15" customHeight="1">
      <c r="C50" s="12" t="str">
        <f>'Input here- Expense-Task Detail'!C49</f>
        <v>Logging Rain Gage</v>
      </c>
      <c r="D50" s="4">
        <f>'Input here- Expense-Task Detail'!D49</f>
        <v>0</v>
      </c>
    </row>
    <row r="51" spans="3:4" ht="15" customHeight="1">
      <c r="C51" s="12" t="str">
        <f>'Input here- Expense-Task Detail'!C50</f>
        <v>Marsh-McBirney Hand-Held Current Meter</v>
      </c>
      <c r="D51" s="4">
        <f>'Input here- Expense-Task Detail'!D50</f>
        <v>0</v>
      </c>
    </row>
    <row r="52" spans="3:4" ht="15" customHeight="1">
      <c r="C52" s="12" t="str">
        <f>'Input here- Expense-Task Detail'!C51</f>
        <v>Logging Water Level Logging-Stainless Steel Pressure Transducer</v>
      </c>
      <c r="D52" s="4">
        <f>'Input here- Expense-Task Detail'!D51</f>
        <v>0</v>
      </c>
    </row>
    <row r="53" spans="3:4" ht="15" customHeight="1">
      <c r="C53" s="12" t="str">
        <f>'Input here- Expense-Task Detail'!C52</f>
        <v>Logging Water Level -Titanium Pressure Transducer</v>
      </c>
      <c r="D53" s="4">
        <f>'Input here- Expense-Task Detail'!D52</f>
        <v>0</v>
      </c>
    </row>
    <row r="54" spans="3:4" ht="15" customHeight="1">
      <c r="C54" s="12" t="str">
        <f>'Input here- Expense-Task Detail'!C53</f>
        <v>Logging Barometric Pressure Logger</v>
      </c>
      <c r="D54" s="4">
        <f>'Input here- Expense-Task Detail'!D53</f>
        <v>0</v>
      </c>
    </row>
    <row r="55" spans="3:4" ht="15" customHeight="1">
      <c r="C55" s="12" t="str">
        <f>'Input here- Expense-Task Detail'!C54</f>
        <v>Well Probe</v>
      </c>
      <c r="D55" s="4">
        <f>'Input here- Expense-Task Detail'!D54</f>
        <v>0</v>
      </c>
    </row>
    <row r="56" spans="3:4" ht="15" customHeight="1">
      <c r="C56" s="12" t="str">
        <f>'Input here- Expense-Task Detail'!C55</f>
        <v>Bottom-Mounted Tripod / Mooring</v>
      </c>
      <c r="D56" s="4">
        <f>'Input here- Expense-Task Detail'!D55</f>
        <v>0</v>
      </c>
    </row>
    <row r="57" spans="2:4" ht="15" customHeight="1">
      <c r="B57" s="12" t="str">
        <f>'Input here- Expense-Task Detail'!B56</f>
        <v>Water Quality Equipments:</v>
      </c>
      <c r="D57" s="4"/>
    </row>
    <row r="58" spans="3:4" ht="15" customHeight="1">
      <c r="C58" s="12" t="str">
        <f>'Input here- Expense-Task Detail'!C57</f>
        <v>Logging Turbidimeter/Water Level Recorder</v>
      </c>
      <c r="D58" s="4">
        <f>'Input here- Expense-Task Detail'!D57</f>
        <v>0</v>
      </c>
    </row>
    <row r="59" spans="3:4" ht="15" customHeight="1">
      <c r="C59" s="12" t="str">
        <f>'Input here- Expense-Task Detail'!C58</f>
        <v>Logging Temperature Probe</v>
      </c>
      <c r="D59" s="4">
        <f>'Input here- Expense-Task Detail'!D58</f>
        <v>0</v>
      </c>
    </row>
    <row r="60" spans="3:4" ht="15" customHeight="1">
      <c r="C60" s="12" t="str">
        <f>'Input here- Expense-Task Detail'!C59</f>
        <v>Hach Hand-Held Turbidimeter Recording Conductivity Meter w/Datalogger</v>
      </c>
      <c r="D60" s="4">
        <f>'Input here- Expense-Task Detail'!D59</f>
        <v>0</v>
      </c>
    </row>
    <row r="61" spans="3:4" ht="15" customHeight="1">
      <c r="C61" s="12" t="str">
        <f>'Input here- Expense-Task Detail'!C60</f>
        <v>Refractometer</v>
      </c>
      <c r="D61" s="4">
        <f>'Input here- Expense-Task Detail'!D60</f>
        <v>0</v>
      </c>
    </row>
    <row r="62" spans="3:4" ht="15" customHeight="1">
      <c r="C62" s="12" t="str">
        <f>'Input here- Expense-Task Detail'!C61</f>
        <v>YSI Hand-Held Salinity Meter</v>
      </c>
      <c r="D62" s="4">
        <f>'Input here- Expense-Task Detail'!D61</f>
        <v>0</v>
      </c>
    </row>
    <row r="63" spans="3:4" ht="15" customHeight="1">
      <c r="C63" s="12" t="str">
        <f>'Input here- Expense-Task Detail'!C62</f>
        <v>Hand-Held Conductivity/Dissolved Oxygen Probe</v>
      </c>
      <c r="D63" s="4">
        <f>'Input here- Expense-Task Detail'!D62</f>
        <v>0</v>
      </c>
    </row>
    <row r="64" spans="2:4" ht="15" customHeight="1">
      <c r="B64" s="12" t="str">
        <f>'Input here- Expense-Task Detail'!B63</f>
        <v>Sedimentation / Geotechnical Equipments:</v>
      </c>
      <c r="D64" s="4"/>
    </row>
    <row r="65" spans="3:4" ht="15" customHeight="1">
      <c r="C65" s="12" t="str">
        <f>'Input here- Expense-Task Detail'!C64</f>
        <v>Peat Corer</v>
      </c>
      <c r="D65" s="4">
        <f>'Input here- Expense-Task Detail'!D64</f>
        <v>0</v>
      </c>
    </row>
    <row r="66" spans="3:4" ht="15" customHeight="1">
      <c r="C66" s="12" t="str">
        <f>'Input here- Expense-Task Detail'!C65</f>
        <v>60lb Helly-Smith Bedload Sampler with Bridge Crane</v>
      </c>
      <c r="D66" s="4">
        <f>'Input here- Expense-Task Detail'!D65</f>
        <v>0</v>
      </c>
    </row>
    <row r="67" spans="3:4" ht="15" customHeight="1">
      <c r="C67" s="12" t="str">
        <f>'Input here- Expense-Task Detail'!C66</f>
        <v>Suspended Sediment Sampler with Bridge Crane</v>
      </c>
      <c r="D67" s="4">
        <f>'Input here- Expense-Task Detail'!D66</f>
        <v>0</v>
      </c>
    </row>
    <row r="68" spans="3:4" ht="15" customHeight="1">
      <c r="C68" s="12" t="str">
        <f>'Input here- Expense-Task Detail'!C67</f>
        <v>Vibra-core</v>
      </c>
      <c r="D68" s="4">
        <f>'Input here- Expense-Task Detail'!D67</f>
        <v>0</v>
      </c>
    </row>
    <row r="69" spans="3:4" ht="15" customHeight="1">
      <c r="C69" s="12" t="str">
        <f>'Input here- Expense-Task Detail'!C68</f>
        <v>Shear Strength Vane</v>
      </c>
      <c r="D69" s="4">
        <f>'Input here- Expense-Task Detail'!D68</f>
        <v>0</v>
      </c>
    </row>
    <row r="70" spans="3:4" ht="15" customHeight="1">
      <c r="C70" s="12" t="str">
        <f>'Input here- Expense-Task Detail'!C69</f>
        <v>Auger (brass core @ $ 5/each</v>
      </c>
      <c r="D70" s="4">
        <f>'Input here- Expense-Task Detail'!D69</f>
        <v>0</v>
      </c>
    </row>
    <row r="71" spans="2:4" ht="15" customHeight="1">
      <c r="B71" s="12" t="str">
        <f>'Input here- Expense-Task Detail'!B70</f>
        <v>Boats:</v>
      </c>
      <c r="D71" s="4"/>
    </row>
    <row r="72" spans="3:4" ht="15" customHeight="1">
      <c r="C72" s="12" t="str">
        <f>'Input here- Expense-Task Detail'!C71</f>
        <v>14 foot Aluminum Boas with 15 HP Outboard Motor</v>
      </c>
      <c r="D72" s="4">
        <f>'Input here- Expense-Task Detail'!D71</f>
        <v>0</v>
      </c>
    </row>
    <row r="73" spans="3:4" ht="15" customHeight="1">
      <c r="C73" s="12" t="str">
        <f>'Input here- Expense-Task Detail'!C72</f>
        <v>Single or Double Person Canoe</v>
      </c>
      <c r="D73" s="4">
        <f>'Input here- Expense-Task Detail'!D72</f>
        <v>0</v>
      </c>
    </row>
    <row r="74" spans="3:4" ht="15" customHeight="1">
      <c r="C74" s="12" t="str">
        <f>'Input here- Expense-Task Detail'!C73</f>
        <v>17' Boston Whaler w/ 90 HP Outboard</v>
      </c>
      <c r="D74" s="4">
        <f>'Input here- Expense-Task Detail'!D73</f>
        <v>0</v>
      </c>
    </row>
    <row r="75" ht="15" customHeight="1">
      <c r="D75" s="4"/>
    </row>
    <row r="76" ht="15" customHeight="1">
      <c r="D76" s="4"/>
    </row>
    <row r="77" ht="15" customHeight="1">
      <c r="D77" s="4"/>
    </row>
    <row r="78" ht="15" customHeight="1">
      <c r="D78" s="4"/>
    </row>
    <row r="79" spans="1:4" ht="20.25" customHeight="1" thickBot="1">
      <c r="A79" s="27"/>
      <c r="B79" s="27"/>
      <c r="C79" s="29" t="s">
        <v>56</v>
      </c>
      <c r="D79" s="28">
        <f>SUM(D27:D78)</f>
        <v>0</v>
      </c>
    </row>
    <row r="80" ht="13.5" thickTop="1"/>
  </sheetData>
  <printOptions horizontalCentered="1"/>
  <pageMargins left="0.5" right="0.5" top="0.5" bottom="0.5" header="0.5" footer="0.25"/>
  <pageSetup fitToHeight="1" fitToWidth="1" horizontalDpi="600" verticalDpi="600" orientation="landscape" scale="83"/>
  <headerFooter alignWithMargins="0">
    <oddFooter>&amp;L&amp;8H:&amp;Z&amp;F-&amp;A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8"/>
  <sheetViews>
    <sheetView workbookViewId="0" topLeftCell="A28">
      <selection activeCell="I29" sqref="I29"/>
    </sheetView>
  </sheetViews>
  <sheetFormatPr defaultColWidth="9.140625" defaultRowHeight="12.75"/>
  <cols>
    <col min="1" max="2" width="2.7109375" style="12" customWidth="1"/>
    <col min="3" max="3" width="35.7109375" style="12" customWidth="1"/>
    <col min="4" max="4" width="10.7109375" style="12" customWidth="1"/>
    <col min="5" max="6" width="8.7109375" style="12" customWidth="1"/>
    <col min="7" max="7" width="15.28125" style="12" hidden="1" customWidth="1"/>
    <col min="8" max="9" width="6.8515625" style="12" customWidth="1"/>
    <col min="10" max="10" width="7.00390625" style="12" customWidth="1"/>
    <col min="11" max="11" width="7.421875" style="12" customWidth="1"/>
    <col min="12" max="12" width="6.00390625" style="12" customWidth="1"/>
    <col min="13" max="31" width="5.7109375" style="12" customWidth="1"/>
    <col min="32" max="16384" width="9.140625" style="12" customWidth="1"/>
  </cols>
  <sheetData>
    <row r="1" spans="1:5" ht="18">
      <c r="A1" s="15" t="s">
        <v>48</v>
      </c>
      <c r="E1" s="98"/>
    </row>
    <row r="2" ht="18">
      <c r="A2" s="15" t="s">
        <v>31</v>
      </c>
    </row>
    <row r="3" ht="18">
      <c r="A3" s="15" t="s">
        <v>57</v>
      </c>
    </row>
    <row r="5" spans="1:31" ht="12.75">
      <c r="A5" s="42"/>
      <c r="B5" s="56"/>
      <c r="C5" s="57"/>
      <c r="D5" s="47"/>
      <c r="E5" s="48" t="s">
        <v>59</v>
      </c>
      <c r="F5" s="49"/>
      <c r="G5" s="215" t="s">
        <v>52</v>
      </c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7"/>
    </row>
    <row r="6" spans="1:45" ht="13.5" thickBot="1">
      <c r="A6" s="80" t="s">
        <v>55</v>
      </c>
      <c r="B6" s="37"/>
      <c r="C6" s="81"/>
      <c r="D6" s="50" t="s">
        <v>1</v>
      </c>
      <c r="E6" s="50" t="s">
        <v>53</v>
      </c>
      <c r="F6" s="50" t="s">
        <v>0</v>
      </c>
      <c r="G6" s="41" t="str">
        <f>'ESA Labor &amp; Expense'!$B$9</f>
        <v>Project Management</v>
      </c>
      <c r="H6" s="141" t="str">
        <f>'ESA Labor &amp; Expense'!A9</f>
        <v>Task 1</v>
      </c>
      <c r="I6" s="141" t="e">
        <f>#REF!</f>
        <v>#REF!</v>
      </c>
      <c r="J6" s="141" t="e">
        <f>#REF!</f>
        <v>#REF!</v>
      </c>
      <c r="K6" s="141" t="e">
        <f>#REF!</f>
        <v>#REF!</v>
      </c>
      <c r="L6" s="141" t="e">
        <f>#REF!</f>
        <v>#REF!</v>
      </c>
      <c r="M6" s="141" t="e">
        <f>#REF!</f>
        <v>#REF!</v>
      </c>
      <c r="N6" s="141" t="e">
        <f>#REF!</f>
        <v>#REF!</v>
      </c>
      <c r="O6" s="141" t="e">
        <f>#REF!</f>
        <v>#REF!</v>
      </c>
      <c r="P6" s="141" t="e">
        <f>#REF!</f>
        <v>#REF!</v>
      </c>
      <c r="Q6" s="141" t="e">
        <f>#REF!</f>
        <v>#REF!</v>
      </c>
      <c r="R6" s="141" t="e">
        <f>#REF!</f>
        <v>#REF!</v>
      </c>
      <c r="S6" s="141" t="e">
        <f>#REF!</f>
        <v>#REF!</v>
      </c>
      <c r="T6" s="141" t="e">
        <f>#REF!</f>
        <v>#REF!</v>
      </c>
      <c r="U6" s="141" t="e">
        <f>#REF!</f>
        <v>#REF!</v>
      </c>
      <c r="V6" s="141" t="e">
        <f>#REF!</f>
        <v>#REF!</v>
      </c>
      <c r="W6" s="141" t="e">
        <f>#REF!</f>
        <v>#REF!</v>
      </c>
      <c r="X6" s="141" t="e">
        <f>#REF!</f>
        <v>#REF!</v>
      </c>
      <c r="Y6" s="141" t="e">
        <f>#REF!</f>
        <v>#REF!</v>
      </c>
      <c r="Z6" s="141" t="e">
        <f>#REF!</f>
        <v>#REF!</v>
      </c>
      <c r="AA6" s="141" t="e">
        <f>#REF!</f>
        <v>#REF!</v>
      </c>
      <c r="AB6" s="141" t="e">
        <f>#REF!</f>
        <v>#REF!</v>
      </c>
      <c r="AC6" s="141" t="e">
        <f>#REF!</f>
        <v>#REF!</v>
      </c>
      <c r="AD6" s="141" t="e">
        <f>#REF!</f>
        <v>#REF!</v>
      </c>
      <c r="AE6" s="141" t="e">
        <f>#REF!</f>
        <v>#REF!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31" ht="15" customHeight="1" thickTop="1">
      <c r="A7" s="79"/>
      <c r="B7" s="35" t="s">
        <v>4</v>
      </c>
      <c r="C7" s="46"/>
      <c r="D7" s="51">
        <f>E7+F7</f>
        <v>0</v>
      </c>
      <c r="E7" s="51">
        <f>F7*0.15</f>
        <v>0</v>
      </c>
      <c r="F7" s="51">
        <f>SUM(G7:AE7)</f>
        <v>0</v>
      </c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15" customHeight="1">
      <c r="A8" s="44"/>
      <c r="B8" s="35" t="s">
        <v>8</v>
      </c>
      <c r="C8" s="46"/>
      <c r="D8" s="52">
        <f>E8+F8</f>
        <v>0</v>
      </c>
      <c r="E8" s="52">
        <f aca="true" t="shared" si="0" ref="E8:E21">F8*0.15</f>
        <v>0</v>
      </c>
      <c r="F8" s="52">
        <f aca="true" t="shared" si="1" ref="F8:F21">SUM(G8:AE8)</f>
        <v>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15" customHeight="1">
      <c r="A9" s="44"/>
      <c r="B9" s="169" t="s">
        <v>100</v>
      </c>
      <c r="C9" s="46"/>
      <c r="D9" s="52">
        <f aca="true" t="shared" si="2" ref="D9:D21">E9+F9</f>
        <v>0</v>
      </c>
      <c r="E9" s="52">
        <f t="shared" si="0"/>
        <v>0</v>
      </c>
      <c r="F9" s="52">
        <f t="shared" si="1"/>
        <v>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ht="15" customHeight="1">
      <c r="A10" s="44"/>
      <c r="B10" s="35" t="s">
        <v>50</v>
      </c>
      <c r="C10" s="46"/>
      <c r="D10" s="52">
        <f t="shared" si="2"/>
        <v>0</v>
      </c>
      <c r="E10" s="52">
        <f t="shared" si="0"/>
        <v>0</v>
      </c>
      <c r="F10" s="52">
        <f t="shared" si="1"/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ht="15" customHeight="1">
      <c r="A11" s="44"/>
      <c r="B11" s="35" t="s">
        <v>9</v>
      </c>
      <c r="C11" s="46"/>
      <c r="D11" s="52">
        <f t="shared" si="2"/>
        <v>0</v>
      </c>
      <c r="E11" s="52">
        <f t="shared" si="0"/>
        <v>0</v>
      </c>
      <c r="F11" s="52">
        <f t="shared" si="1"/>
        <v>0</v>
      </c>
      <c r="G11" s="55"/>
      <c r="H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ht="15" customHeight="1">
      <c r="A12" s="44"/>
      <c r="B12" s="35" t="s">
        <v>34</v>
      </c>
      <c r="C12" s="46"/>
      <c r="D12" s="52">
        <f t="shared" si="2"/>
        <v>0</v>
      </c>
      <c r="E12" s="52">
        <f t="shared" si="0"/>
        <v>0</v>
      </c>
      <c r="F12" s="52">
        <f t="shared" si="1"/>
        <v>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ht="15" customHeight="1">
      <c r="A13" s="44"/>
      <c r="B13" s="35" t="s">
        <v>51</v>
      </c>
      <c r="C13" s="46"/>
      <c r="D13" s="52">
        <f t="shared" si="2"/>
        <v>0</v>
      </c>
      <c r="E13" s="52">
        <f t="shared" si="0"/>
        <v>0</v>
      </c>
      <c r="F13" s="52">
        <f t="shared" si="1"/>
        <v>0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15" customHeight="1">
      <c r="A14" s="44"/>
      <c r="B14" s="35" t="s">
        <v>10</v>
      </c>
      <c r="C14" s="46"/>
      <c r="D14" s="52">
        <f t="shared" si="2"/>
        <v>0</v>
      </c>
      <c r="E14" s="52">
        <f t="shared" si="0"/>
        <v>0</v>
      </c>
      <c r="F14" s="52">
        <f t="shared" si="1"/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ht="15" customHeight="1">
      <c r="A15" s="44"/>
      <c r="B15" s="35" t="s">
        <v>11</v>
      </c>
      <c r="C15" s="46"/>
      <c r="D15" s="52">
        <f t="shared" si="2"/>
        <v>0</v>
      </c>
      <c r="E15" s="52">
        <f t="shared" si="0"/>
        <v>0</v>
      </c>
      <c r="F15" s="52">
        <f t="shared" si="1"/>
        <v>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ht="15" customHeight="1">
      <c r="A16" s="44"/>
      <c r="B16" s="35"/>
      <c r="C16" s="46"/>
      <c r="D16" s="52">
        <f>E16+F16</f>
        <v>0</v>
      </c>
      <c r="E16" s="52">
        <f t="shared" si="0"/>
        <v>0</v>
      </c>
      <c r="F16" s="52">
        <f>SUM(G16:AE16)</f>
        <v>0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15" customHeight="1">
      <c r="A17" s="44"/>
      <c r="B17" s="35"/>
      <c r="C17" s="46"/>
      <c r="D17" s="52">
        <f>E17+F17</f>
        <v>0</v>
      </c>
      <c r="E17" s="52">
        <f t="shared" si="0"/>
        <v>0</v>
      </c>
      <c r="F17" s="52">
        <f>SUM(G17:AE17)</f>
        <v>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ht="15" customHeight="1">
      <c r="A18" s="44"/>
      <c r="B18" s="35"/>
      <c r="C18" s="46"/>
      <c r="D18" s="52">
        <f>E18+F18</f>
        <v>0</v>
      </c>
      <c r="E18" s="52">
        <f t="shared" si="0"/>
        <v>0</v>
      </c>
      <c r="F18" s="52">
        <f>SUM(G18:AE18)</f>
        <v>0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5" customHeight="1">
      <c r="A19" s="44"/>
      <c r="B19" s="35"/>
      <c r="C19" s="46"/>
      <c r="D19" s="52">
        <f t="shared" si="2"/>
        <v>0</v>
      </c>
      <c r="E19" s="52">
        <f t="shared" si="0"/>
        <v>0</v>
      </c>
      <c r="F19" s="52">
        <f t="shared" si="1"/>
        <v>0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ht="15" customHeight="1">
      <c r="A20" s="44"/>
      <c r="B20" s="35"/>
      <c r="C20" s="46"/>
      <c r="D20" s="52">
        <f t="shared" si="2"/>
        <v>0</v>
      </c>
      <c r="E20" s="52">
        <f t="shared" si="0"/>
        <v>0</v>
      </c>
      <c r="F20" s="52">
        <f t="shared" si="1"/>
        <v>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15" customHeight="1" thickBot="1">
      <c r="A21" s="43"/>
      <c r="C21" s="45"/>
      <c r="D21" s="53">
        <f t="shared" si="2"/>
        <v>0</v>
      </c>
      <c r="E21" s="135">
        <f t="shared" si="0"/>
        <v>0</v>
      </c>
      <c r="F21" s="53">
        <f t="shared" si="1"/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ht="20.25" customHeight="1" thickBot="1" thickTop="1">
      <c r="A22" s="62"/>
      <c r="B22" s="63"/>
      <c r="C22" s="64" t="s">
        <v>54</v>
      </c>
      <c r="D22" s="82">
        <f aca="true" t="shared" si="3" ref="D22:AE22">SUM(D7:D21)</f>
        <v>0</v>
      </c>
      <c r="E22" s="134">
        <f t="shared" si="3"/>
        <v>0</v>
      </c>
      <c r="F22" s="65">
        <f t="shared" si="3"/>
        <v>0</v>
      </c>
      <c r="G22" s="66">
        <f t="shared" si="3"/>
        <v>0</v>
      </c>
      <c r="H22" s="66">
        <f t="shared" si="3"/>
        <v>0</v>
      </c>
      <c r="I22" s="66">
        <f t="shared" si="3"/>
        <v>0</v>
      </c>
      <c r="J22" s="66">
        <f t="shared" si="3"/>
        <v>0</v>
      </c>
      <c r="K22" s="66">
        <f t="shared" si="3"/>
        <v>0</v>
      </c>
      <c r="L22" s="66">
        <f t="shared" si="3"/>
        <v>0</v>
      </c>
      <c r="M22" s="66">
        <f t="shared" si="3"/>
        <v>0</v>
      </c>
      <c r="N22" s="66">
        <f t="shared" si="3"/>
        <v>0</v>
      </c>
      <c r="O22" s="66">
        <f t="shared" si="3"/>
        <v>0</v>
      </c>
      <c r="P22" s="66">
        <f t="shared" si="3"/>
        <v>0</v>
      </c>
      <c r="Q22" s="66">
        <f t="shared" si="3"/>
        <v>0</v>
      </c>
      <c r="R22" s="66">
        <f t="shared" si="3"/>
        <v>0</v>
      </c>
      <c r="S22" s="66">
        <f t="shared" si="3"/>
        <v>0</v>
      </c>
      <c r="T22" s="66">
        <f t="shared" si="3"/>
        <v>0</v>
      </c>
      <c r="U22" s="66">
        <f t="shared" si="3"/>
        <v>0</v>
      </c>
      <c r="V22" s="66">
        <f t="shared" si="3"/>
        <v>0</v>
      </c>
      <c r="W22" s="66">
        <f t="shared" si="3"/>
        <v>0</v>
      </c>
      <c r="X22" s="66">
        <f t="shared" si="3"/>
        <v>0</v>
      </c>
      <c r="Y22" s="66">
        <f t="shared" si="3"/>
        <v>0</v>
      </c>
      <c r="Z22" s="66">
        <f t="shared" si="3"/>
        <v>0</v>
      </c>
      <c r="AA22" s="66">
        <f t="shared" si="3"/>
        <v>0</v>
      </c>
      <c r="AB22" s="66">
        <f t="shared" si="3"/>
        <v>0</v>
      </c>
      <c r="AC22" s="66">
        <f t="shared" si="3"/>
        <v>0</v>
      </c>
      <c r="AD22" s="66">
        <f t="shared" si="3"/>
        <v>0</v>
      </c>
      <c r="AE22" s="66">
        <f t="shared" si="3"/>
        <v>0</v>
      </c>
    </row>
    <row r="23" spans="3:31" ht="30" customHeight="1" thickTop="1">
      <c r="C23" s="74"/>
      <c r="D23" s="75"/>
      <c r="E23" s="75"/>
      <c r="F23" s="75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3:31" ht="15" customHeight="1">
      <c r="C24" s="74"/>
      <c r="D24" s="75"/>
      <c r="E24" s="75"/>
      <c r="F24" s="75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2.75">
      <c r="A25" s="42"/>
      <c r="B25" s="56"/>
      <c r="C25" s="57"/>
      <c r="D25" s="47"/>
      <c r="E25" s="76"/>
      <c r="F25" s="77"/>
      <c r="G25" s="218" t="s">
        <v>52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20"/>
    </row>
    <row r="26" spans="1:31" ht="13.5" thickBot="1">
      <c r="A26" s="80" t="s">
        <v>44</v>
      </c>
      <c r="B26" s="38"/>
      <c r="C26" s="37"/>
      <c r="D26" s="50" t="s">
        <v>1</v>
      </c>
      <c r="E26" s="78"/>
      <c r="F26" s="78"/>
      <c r="G26" s="41" t="str">
        <f>'ESA Labor &amp; Expense'!$B$9</f>
        <v>Project Management</v>
      </c>
      <c r="H26" s="141" t="str">
        <f>H6</f>
        <v>Task 1</v>
      </c>
      <c r="I26" s="141" t="e">
        <f aca="true" t="shared" si="4" ref="I26:AE26">I6</f>
        <v>#REF!</v>
      </c>
      <c r="J26" s="141" t="e">
        <f t="shared" si="4"/>
        <v>#REF!</v>
      </c>
      <c r="K26" s="141" t="e">
        <f t="shared" si="4"/>
        <v>#REF!</v>
      </c>
      <c r="L26" s="141" t="e">
        <f t="shared" si="4"/>
        <v>#REF!</v>
      </c>
      <c r="M26" s="141" t="e">
        <f t="shared" si="4"/>
        <v>#REF!</v>
      </c>
      <c r="N26" s="141" t="e">
        <f t="shared" si="4"/>
        <v>#REF!</v>
      </c>
      <c r="O26" s="141" t="e">
        <f t="shared" si="4"/>
        <v>#REF!</v>
      </c>
      <c r="P26" s="141" t="e">
        <f t="shared" si="4"/>
        <v>#REF!</v>
      </c>
      <c r="Q26" s="141" t="e">
        <f t="shared" si="4"/>
        <v>#REF!</v>
      </c>
      <c r="R26" s="141" t="e">
        <f t="shared" si="4"/>
        <v>#REF!</v>
      </c>
      <c r="S26" s="141" t="e">
        <f t="shared" si="4"/>
        <v>#REF!</v>
      </c>
      <c r="T26" s="141" t="e">
        <f t="shared" si="4"/>
        <v>#REF!</v>
      </c>
      <c r="U26" s="141" t="e">
        <f t="shared" si="4"/>
        <v>#REF!</v>
      </c>
      <c r="V26" s="141" t="e">
        <f t="shared" si="4"/>
        <v>#REF!</v>
      </c>
      <c r="W26" s="141" t="e">
        <f t="shared" si="4"/>
        <v>#REF!</v>
      </c>
      <c r="X26" s="141" t="e">
        <f t="shared" si="4"/>
        <v>#REF!</v>
      </c>
      <c r="Y26" s="141" t="e">
        <f t="shared" si="4"/>
        <v>#REF!</v>
      </c>
      <c r="Z26" s="141" t="e">
        <f t="shared" si="4"/>
        <v>#REF!</v>
      </c>
      <c r="AA26" s="141" t="e">
        <f t="shared" si="4"/>
        <v>#REF!</v>
      </c>
      <c r="AB26" s="141" t="e">
        <f t="shared" si="4"/>
        <v>#REF!</v>
      </c>
      <c r="AC26" s="141" t="e">
        <f t="shared" si="4"/>
        <v>#REF!</v>
      </c>
      <c r="AD26" s="141" t="e">
        <f t="shared" si="4"/>
        <v>#REF!</v>
      </c>
      <c r="AE26" s="141" t="e">
        <f t="shared" si="4"/>
        <v>#REF!</v>
      </c>
    </row>
    <row r="27" spans="1:31" ht="21" customHeight="1" thickTop="1">
      <c r="A27" s="59"/>
      <c r="B27" s="222" t="s">
        <v>97</v>
      </c>
      <c r="C27" s="223"/>
      <c r="D27" s="67"/>
      <c r="E27" s="68"/>
      <c r="F27" s="68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</row>
    <row r="28" spans="1:31" ht="15" customHeight="1">
      <c r="A28" s="44"/>
      <c r="B28" s="35"/>
      <c r="C28" s="35" t="s">
        <v>35</v>
      </c>
      <c r="D28" s="148">
        <f>SUM(G28:AE28)</f>
        <v>0</v>
      </c>
      <c r="E28" s="149"/>
      <c r="F28" s="14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</row>
    <row r="29" spans="1:31" ht="15" customHeight="1">
      <c r="A29" s="59"/>
      <c r="B29" s="60"/>
      <c r="C29" s="60" t="s">
        <v>12</v>
      </c>
      <c r="D29" s="148">
        <f aca="true" t="shared" si="5" ref="D29:D73">SUM(G29:AE29)</f>
        <v>0</v>
      </c>
      <c r="E29" s="70"/>
      <c r="F29" s="70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spans="1:31" ht="15" customHeight="1">
      <c r="A30" s="59"/>
      <c r="B30" s="60"/>
      <c r="C30" s="60" t="s">
        <v>62</v>
      </c>
      <c r="D30" s="148">
        <f t="shared" si="5"/>
        <v>0</v>
      </c>
      <c r="E30" s="70"/>
      <c r="F30" s="70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31" ht="15" customHeight="1">
      <c r="A31" s="59"/>
      <c r="B31" s="60"/>
      <c r="C31" s="60" t="s">
        <v>63</v>
      </c>
      <c r="D31" s="148">
        <f t="shared" si="5"/>
        <v>0</v>
      </c>
      <c r="E31" s="70"/>
      <c r="F31" s="70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</row>
    <row r="32" spans="1:31" ht="15" customHeight="1">
      <c r="A32" s="59"/>
      <c r="B32" s="60"/>
      <c r="C32" s="60" t="s">
        <v>66</v>
      </c>
      <c r="D32" s="148">
        <f t="shared" si="5"/>
        <v>0</v>
      </c>
      <c r="E32" s="70"/>
      <c r="F32" s="7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</row>
    <row r="33" spans="1:31" ht="15" customHeight="1">
      <c r="A33" s="59"/>
      <c r="B33" s="60"/>
      <c r="C33" s="60" t="s">
        <v>67</v>
      </c>
      <c r="D33" s="148">
        <f t="shared" si="5"/>
        <v>0</v>
      </c>
      <c r="E33" s="70"/>
      <c r="F33" s="70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</row>
    <row r="34" spans="1:31" ht="15" customHeight="1">
      <c r="A34" s="59"/>
      <c r="B34" s="60"/>
      <c r="C34" s="60" t="s">
        <v>68</v>
      </c>
      <c r="D34" s="148">
        <f t="shared" si="5"/>
        <v>0</v>
      </c>
      <c r="E34" s="70"/>
      <c r="F34" s="70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</row>
    <row r="35" spans="1:31" ht="15" customHeight="1">
      <c r="A35" s="59"/>
      <c r="B35" s="60"/>
      <c r="C35" s="60" t="s">
        <v>13</v>
      </c>
      <c r="D35" s="148">
        <f t="shared" si="5"/>
        <v>0</v>
      </c>
      <c r="E35" s="70"/>
      <c r="F35" s="70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</row>
    <row r="36" spans="1:31" ht="15" customHeight="1">
      <c r="A36" s="59"/>
      <c r="B36" s="60"/>
      <c r="C36" s="60" t="s">
        <v>14</v>
      </c>
      <c r="D36" s="148">
        <f t="shared" si="5"/>
        <v>0</v>
      </c>
      <c r="E36" s="70"/>
      <c r="F36" s="70"/>
      <c r="G36" s="73"/>
      <c r="H36" s="73"/>
      <c r="I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</row>
    <row r="37" spans="1:31" ht="15" customHeight="1">
      <c r="A37" s="59"/>
      <c r="B37" s="60"/>
      <c r="C37" s="60" t="s">
        <v>60</v>
      </c>
      <c r="D37" s="148">
        <f t="shared" si="5"/>
        <v>0</v>
      </c>
      <c r="E37" s="70"/>
      <c r="F37" s="70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31" ht="15" customHeight="1">
      <c r="A38" s="59"/>
      <c r="B38" s="60"/>
      <c r="C38" s="60" t="s">
        <v>64</v>
      </c>
      <c r="D38" s="148">
        <f t="shared" si="5"/>
        <v>0</v>
      </c>
      <c r="E38" s="70"/>
      <c r="F38" s="70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</row>
    <row r="39" spans="1:31" ht="15" customHeight="1">
      <c r="A39" s="59"/>
      <c r="B39" s="60"/>
      <c r="C39" s="60" t="s">
        <v>15</v>
      </c>
      <c r="D39" s="148">
        <f t="shared" si="5"/>
        <v>0</v>
      </c>
      <c r="E39" s="70"/>
      <c r="F39" s="70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</row>
    <row r="40" spans="1:31" ht="15" customHeight="1">
      <c r="A40" s="59"/>
      <c r="B40" s="60"/>
      <c r="C40" s="60" t="s">
        <v>16</v>
      </c>
      <c r="D40" s="148">
        <f t="shared" si="5"/>
        <v>0</v>
      </c>
      <c r="E40" s="70"/>
      <c r="F40" s="70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15" customHeight="1">
      <c r="A41" s="59"/>
      <c r="B41" s="60"/>
      <c r="C41" s="60" t="s">
        <v>65</v>
      </c>
      <c r="D41" s="148">
        <f t="shared" si="5"/>
        <v>0</v>
      </c>
      <c r="E41" s="70"/>
      <c r="F41" s="70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5" customHeight="1">
      <c r="A42" s="59"/>
      <c r="B42" s="60"/>
      <c r="C42" s="60" t="s">
        <v>17</v>
      </c>
      <c r="D42" s="148">
        <f t="shared" si="5"/>
        <v>0</v>
      </c>
      <c r="E42" s="70"/>
      <c r="F42" s="70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1:31" ht="15" customHeight="1">
      <c r="A43" s="59"/>
      <c r="B43" s="60"/>
      <c r="C43" s="60" t="s">
        <v>18</v>
      </c>
      <c r="D43" s="148">
        <f t="shared" si="5"/>
        <v>0</v>
      </c>
      <c r="E43" s="70"/>
      <c r="F43" s="70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</row>
    <row r="44" spans="1:31" ht="15" customHeight="1">
      <c r="A44" s="59"/>
      <c r="B44" s="60"/>
      <c r="C44" s="60" t="s">
        <v>19</v>
      </c>
      <c r="D44" s="148">
        <f t="shared" si="5"/>
        <v>0</v>
      </c>
      <c r="E44" s="70"/>
      <c r="F44" s="70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</row>
    <row r="45" spans="1:31" ht="15" customHeight="1">
      <c r="A45" s="59"/>
      <c r="B45" s="60"/>
      <c r="C45" s="60" t="s">
        <v>20</v>
      </c>
      <c r="D45" s="148">
        <f t="shared" si="5"/>
        <v>0</v>
      </c>
      <c r="E45" s="70"/>
      <c r="F45" s="70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</row>
    <row r="46" spans="1:31" ht="15" customHeight="1">
      <c r="A46" s="59"/>
      <c r="B46" s="60"/>
      <c r="C46" s="60" t="s">
        <v>69</v>
      </c>
      <c r="D46" s="148">
        <f t="shared" si="5"/>
        <v>0</v>
      </c>
      <c r="E46" s="70"/>
      <c r="F46" s="70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</row>
    <row r="47" spans="1:31" ht="27" customHeight="1">
      <c r="A47" s="59"/>
      <c r="B47" s="214" t="s">
        <v>70</v>
      </c>
      <c r="C47" s="221"/>
      <c r="D47" s="69"/>
      <c r="E47" s="70"/>
      <c r="F47" s="70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</row>
    <row r="48" spans="1:31" ht="15" customHeight="1">
      <c r="A48" s="59"/>
      <c r="B48" s="60"/>
      <c r="C48" s="163" t="s">
        <v>71</v>
      </c>
      <c r="D48" s="148">
        <f t="shared" si="5"/>
        <v>0</v>
      </c>
      <c r="E48" s="70"/>
      <c r="F48" s="70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</row>
    <row r="49" spans="1:31" ht="15" customHeight="1">
      <c r="A49" s="59"/>
      <c r="B49" s="154"/>
      <c r="C49" s="163" t="s">
        <v>72</v>
      </c>
      <c r="D49" s="148">
        <f t="shared" si="5"/>
        <v>0</v>
      </c>
      <c r="E49" s="70"/>
      <c r="F49" s="70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1:31" ht="15" customHeight="1">
      <c r="A50" s="59"/>
      <c r="B50" s="154"/>
      <c r="C50" s="163" t="s">
        <v>73</v>
      </c>
      <c r="D50" s="148">
        <f t="shared" si="5"/>
        <v>0</v>
      </c>
      <c r="E50" s="70"/>
      <c r="F50" s="70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1:31" ht="15" customHeight="1">
      <c r="A51" s="59"/>
      <c r="B51" s="154"/>
      <c r="C51" s="163" t="s">
        <v>74</v>
      </c>
      <c r="D51" s="148">
        <f t="shared" si="5"/>
        <v>0</v>
      </c>
      <c r="E51" s="70"/>
      <c r="F51" s="70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ht="15" customHeight="1">
      <c r="A52" s="59"/>
      <c r="B52" s="154"/>
      <c r="C52" s="163" t="s">
        <v>75</v>
      </c>
      <c r="D52" s="148">
        <f t="shared" si="5"/>
        <v>0</v>
      </c>
      <c r="E52" s="70"/>
      <c r="F52" s="70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</row>
    <row r="53" spans="1:31" ht="15" customHeight="1">
      <c r="A53" s="59"/>
      <c r="B53" s="154"/>
      <c r="C53" s="163" t="s">
        <v>76</v>
      </c>
      <c r="D53" s="148">
        <f t="shared" si="5"/>
        <v>0</v>
      </c>
      <c r="E53" s="70"/>
      <c r="F53" s="70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  <row r="54" spans="1:31" ht="15" customHeight="1">
      <c r="A54" s="44"/>
      <c r="B54" s="151"/>
      <c r="C54" s="164" t="s">
        <v>77</v>
      </c>
      <c r="D54" s="148">
        <f t="shared" si="5"/>
        <v>0</v>
      </c>
      <c r="E54" s="70"/>
      <c r="F54" s="70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</row>
    <row r="55" spans="1:31" ht="15" customHeight="1">
      <c r="A55" s="59"/>
      <c r="B55" s="154"/>
      <c r="C55" s="163" t="s">
        <v>78</v>
      </c>
      <c r="D55" s="148">
        <f t="shared" si="5"/>
        <v>0</v>
      </c>
      <c r="E55" s="70"/>
      <c r="F55" s="70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</row>
    <row r="56" spans="1:31" ht="15" customHeight="1">
      <c r="A56" s="59"/>
      <c r="B56" s="214" t="s">
        <v>79</v>
      </c>
      <c r="C56" s="221"/>
      <c r="D56" s="69"/>
      <c r="E56" s="70"/>
      <c r="F56" s="70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</row>
    <row r="57" spans="1:31" ht="15" customHeight="1">
      <c r="A57" s="59"/>
      <c r="B57" s="154"/>
      <c r="C57" s="163" t="s">
        <v>80</v>
      </c>
      <c r="D57" s="148">
        <f t="shared" si="5"/>
        <v>0</v>
      </c>
      <c r="E57" s="70"/>
      <c r="F57" s="70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</row>
    <row r="58" spans="1:31" ht="15" customHeight="1">
      <c r="A58" s="44"/>
      <c r="B58" s="156"/>
      <c r="C58" s="165" t="s">
        <v>81</v>
      </c>
      <c r="D58" s="148">
        <f t="shared" si="5"/>
        <v>0</v>
      </c>
      <c r="E58" s="70"/>
      <c r="F58" s="70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</row>
    <row r="59" spans="1:31" ht="15" customHeight="1">
      <c r="A59" s="59"/>
      <c r="B59" s="154"/>
      <c r="C59" s="163" t="s">
        <v>82</v>
      </c>
      <c r="D59" s="148">
        <f t="shared" si="5"/>
        <v>0</v>
      </c>
      <c r="E59" s="70"/>
      <c r="F59" s="70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</row>
    <row r="60" spans="1:31" ht="15" customHeight="1">
      <c r="A60" s="59"/>
      <c r="B60" s="154"/>
      <c r="C60" s="163" t="s">
        <v>83</v>
      </c>
      <c r="D60" s="148">
        <f t="shared" si="5"/>
        <v>0</v>
      </c>
      <c r="E60" s="70"/>
      <c r="F60" s="70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</row>
    <row r="61" spans="1:31" ht="15" customHeight="1">
      <c r="A61" s="59"/>
      <c r="B61" s="154"/>
      <c r="C61" s="163" t="s">
        <v>84</v>
      </c>
      <c r="D61" s="148">
        <f t="shared" si="5"/>
        <v>0</v>
      </c>
      <c r="E61" s="70"/>
      <c r="F61" s="70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</row>
    <row r="62" spans="1:31" ht="15" customHeight="1">
      <c r="A62" s="44"/>
      <c r="B62" s="156"/>
      <c r="C62" s="163" t="s">
        <v>85</v>
      </c>
      <c r="D62" s="148">
        <f t="shared" si="5"/>
        <v>0</v>
      </c>
      <c r="E62" s="70"/>
      <c r="F62" s="70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</row>
    <row r="63" spans="1:31" ht="15" customHeight="1">
      <c r="A63" s="60"/>
      <c r="B63" s="214" t="s">
        <v>86</v>
      </c>
      <c r="C63" s="221"/>
      <c r="D63" s="69"/>
      <c r="E63" s="70"/>
      <c r="F63" s="70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</row>
    <row r="64" spans="1:31" ht="15" customHeight="1">
      <c r="A64" s="60"/>
      <c r="B64" s="154"/>
      <c r="C64" s="163" t="s">
        <v>87</v>
      </c>
      <c r="D64" s="148">
        <f t="shared" si="5"/>
        <v>0</v>
      </c>
      <c r="E64" s="70"/>
      <c r="F64" s="70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</row>
    <row r="65" spans="1:31" ht="15" customHeight="1">
      <c r="A65" s="60"/>
      <c r="B65" s="154"/>
      <c r="C65" s="163" t="s">
        <v>88</v>
      </c>
      <c r="D65" s="148">
        <f t="shared" si="5"/>
        <v>0</v>
      </c>
      <c r="E65" s="70"/>
      <c r="F65" s="70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ht="15" customHeight="1">
      <c r="A66" s="60"/>
      <c r="B66" s="154"/>
      <c r="C66" s="163" t="s">
        <v>89</v>
      </c>
      <c r="D66" s="148">
        <f t="shared" si="5"/>
        <v>0</v>
      </c>
      <c r="E66" s="70"/>
      <c r="F66" s="70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</row>
    <row r="67" spans="1:31" ht="15" customHeight="1">
      <c r="A67" s="60"/>
      <c r="B67" s="154"/>
      <c r="C67" s="163" t="s">
        <v>90</v>
      </c>
      <c r="D67" s="148">
        <f t="shared" si="5"/>
        <v>0</v>
      </c>
      <c r="E67" s="70"/>
      <c r="F67" s="70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</row>
    <row r="68" spans="1:31" ht="15" customHeight="1">
      <c r="A68" s="60"/>
      <c r="B68" s="154"/>
      <c r="C68" s="163" t="s">
        <v>91</v>
      </c>
      <c r="D68" s="148">
        <f t="shared" si="5"/>
        <v>0</v>
      </c>
      <c r="E68" s="70"/>
      <c r="F68" s="70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</row>
    <row r="69" spans="1:31" ht="15" customHeight="1">
      <c r="A69" s="60"/>
      <c r="B69" s="154"/>
      <c r="C69" s="163" t="s">
        <v>92</v>
      </c>
      <c r="D69" s="148">
        <f t="shared" si="5"/>
        <v>0</v>
      </c>
      <c r="E69" s="70"/>
      <c r="F69" s="70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</row>
    <row r="70" spans="1:31" ht="15" customHeight="1">
      <c r="A70" s="60"/>
      <c r="B70" s="214" t="s">
        <v>93</v>
      </c>
      <c r="C70" s="214"/>
      <c r="D70" s="157"/>
      <c r="E70" s="158"/>
      <c r="F70" s="158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60"/>
    </row>
    <row r="71" spans="1:31" ht="15" customHeight="1">
      <c r="A71" s="60"/>
      <c r="B71" s="154"/>
      <c r="C71" s="163" t="s">
        <v>94</v>
      </c>
      <c r="D71" s="148">
        <f t="shared" si="5"/>
        <v>0</v>
      </c>
      <c r="E71" s="70"/>
      <c r="F71" s="70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</row>
    <row r="72" spans="1:31" ht="15" customHeight="1">
      <c r="A72" s="60"/>
      <c r="B72" s="154"/>
      <c r="C72" s="163" t="s">
        <v>95</v>
      </c>
      <c r="D72" s="148">
        <f t="shared" si="5"/>
        <v>0</v>
      </c>
      <c r="E72" s="70"/>
      <c r="F72" s="70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</row>
    <row r="73" spans="1:31" ht="15" customHeight="1">
      <c r="A73" s="60"/>
      <c r="B73" s="154"/>
      <c r="C73" s="163" t="s">
        <v>96</v>
      </c>
      <c r="D73" s="148">
        <f t="shared" si="5"/>
        <v>0</v>
      </c>
      <c r="E73" s="70"/>
      <c r="F73" s="70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</row>
    <row r="74" spans="1:31" ht="15" customHeight="1" thickBot="1">
      <c r="A74" s="56"/>
      <c r="B74" s="154"/>
      <c r="C74" s="153"/>
      <c r="D74" s="152"/>
      <c r="E74" s="70"/>
      <c r="F74" s="70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</row>
    <row r="75" spans="1:31" ht="18.75" customHeight="1" thickBot="1" thickTop="1">
      <c r="A75" s="59"/>
      <c r="B75" s="60"/>
      <c r="C75" s="166" t="s">
        <v>98</v>
      </c>
      <c r="D75" s="82">
        <f>SUM(D28:D74)</f>
        <v>0</v>
      </c>
      <c r="E75" s="71"/>
      <c r="F75" s="71"/>
      <c r="G75" s="66">
        <f>SUM(G28:G69)</f>
        <v>0</v>
      </c>
      <c r="H75" s="66">
        <f>SUM(H28:H74)</f>
        <v>0</v>
      </c>
      <c r="I75" s="66">
        <f aca="true" t="shared" si="6" ref="I75:AE75">SUM(I28:I74)</f>
        <v>0</v>
      </c>
      <c r="J75" s="66">
        <f t="shared" si="6"/>
        <v>0</v>
      </c>
      <c r="K75" s="66">
        <f t="shared" si="6"/>
        <v>0</v>
      </c>
      <c r="L75" s="66">
        <f t="shared" si="6"/>
        <v>0</v>
      </c>
      <c r="M75" s="66">
        <f t="shared" si="6"/>
        <v>0</v>
      </c>
      <c r="N75" s="66">
        <f t="shared" si="6"/>
        <v>0</v>
      </c>
      <c r="O75" s="66">
        <f t="shared" si="6"/>
        <v>0</v>
      </c>
      <c r="P75" s="66">
        <f t="shared" si="6"/>
        <v>0</v>
      </c>
      <c r="Q75" s="66">
        <f t="shared" si="6"/>
        <v>0</v>
      </c>
      <c r="R75" s="66">
        <f t="shared" si="6"/>
        <v>0</v>
      </c>
      <c r="S75" s="66">
        <f t="shared" si="6"/>
        <v>0</v>
      </c>
      <c r="T75" s="66">
        <f t="shared" si="6"/>
        <v>0</v>
      </c>
      <c r="U75" s="66">
        <f t="shared" si="6"/>
        <v>0</v>
      </c>
      <c r="V75" s="66">
        <f t="shared" si="6"/>
        <v>0</v>
      </c>
      <c r="W75" s="66">
        <f t="shared" si="6"/>
        <v>0</v>
      </c>
      <c r="X75" s="66">
        <f t="shared" si="6"/>
        <v>0</v>
      </c>
      <c r="Y75" s="66">
        <f t="shared" si="6"/>
        <v>0</v>
      </c>
      <c r="Z75" s="66">
        <f t="shared" si="6"/>
        <v>0</v>
      </c>
      <c r="AA75" s="66">
        <f t="shared" si="6"/>
        <v>0</v>
      </c>
      <c r="AB75" s="66">
        <f t="shared" si="6"/>
        <v>0</v>
      </c>
      <c r="AC75" s="66">
        <f t="shared" si="6"/>
        <v>0</v>
      </c>
      <c r="AD75" s="66">
        <f t="shared" si="6"/>
        <v>0</v>
      </c>
      <c r="AE75" s="66">
        <f t="shared" si="6"/>
        <v>0</v>
      </c>
    </row>
    <row r="76" spans="2:3" ht="13.5" thickTop="1">
      <c r="B76" s="151"/>
      <c r="C76" s="155"/>
    </row>
    <row r="77" spans="2:3" ht="12.75">
      <c r="B77" s="151"/>
      <c r="C77" s="151"/>
    </row>
    <row r="78" spans="2:3" ht="12.75">
      <c r="B78" s="151"/>
      <c r="C78" s="151"/>
    </row>
  </sheetData>
  <mergeCells count="7">
    <mergeCell ref="B70:C70"/>
    <mergeCell ref="G5:AE5"/>
    <mergeCell ref="G25:AE25"/>
    <mergeCell ref="B47:C47"/>
    <mergeCell ref="B56:C56"/>
    <mergeCell ref="B63:C63"/>
    <mergeCell ref="B27:C27"/>
  </mergeCells>
  <printOptions horizontalCentered="1"/>
  <pageMargins left="0.5" right="0.5" top="0.5" bottom="0.5" header="0.5" footer="0.25"/>
  <pageSetup fitToHeight="1" fitToWidth="1" horizontalDpi="600" verticalDpi="600" orientation="landscape" scale="61"/>
  <headerFooter alignWithMargins="0">
    <oddFooter>&amp;L&amp;8H:&amp;Z&amp;F-&amp;A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 topLeftCell="A1">
      <selection activeCell="P24" sqref="P24"/>
    </sheetView>
  </sheetViews>
  <sheetFormatPr defaultColWidth="8.8515625" defaultRowHeight="12.75"/>
  <cols>
    <col min="1" max="1" width="5.421875" style="0" customWidth="1"/>
    <col min="2" max="2" width="32.421875" style="0" customWidth="1"/>
    <col min="3" max="3" width="14.7109375" style="0" customWidth="1"/>
    <col min="4" max="4" width="19.8515625" style="0" customWidth="1"/>
    <col min="5" max="5" width="17.28125" style="0" customWidth="1"/>
    <col min="6" max="8" width="14.7109375" style="0" customWidth="1"/>
    <col min="9" max="9" width="13.421875" style="0" customWidth="1"/>
    <col min="10" max="10" width="14.7109375" style="0" customWidth="1"/>
  </cols>
  <sheetData>
    <row r="1" spans="1:4" ht="18">
      <c r="A1" s="15" t="s">
        <v>49</v>
      </c>
      <c r="D1" s="97"/>
    </row>
    <row r="2" ht="18">
      <c r="A2" s="15" t="s">
        <v>43</v>
      </c>
    </row>
    <row r="3" ht="18">
      <c r="A3" s="15" t="s">
        <v>42</v>
      </c>
    </row>
    <row r="5" spans="1:10" s="1" customFormat="1" ht="11.25">
      <c r="A5" s="218"/>
      <c r="B5" s="219"/>
      <c r="C5" s="228" t="s">
        <v>29</v>
      </c>
      <c r="D5" s="229"/>
      <c r="E5" s="229"/>
      <c r="F5" s="229"/>
      <c r="G5" s="229"/>
      <c r="H5" s="229"/>
      <c r="I5" s="229"/>
      <c r="J5" s="230"/>
    </row>
    <row r="6" spans="1:10" s="1" customFormat="1" ht="11.25">
      <c r="A6" s="5"/>
      <c r="B6" s="17"/>
      <c r="C6" s="24"/>
      <c r="D6" s="24"/>
      <c r="E6" s="24"/>
      <c r="F6" s="24"/>
      <c r="G6" s="24"/>
      <c r="H6" s="23" t="s">
        <v>0</v>
      </c>
      <c r="I6" s="23"/>
      <c r="J6" s="24" t="s">
        <v>1</v>
      </c>
    </row>
    <row r="7" spans="1:14" s="1" customFormat="1" ht="11.25">
      <c r="A7" s="224"/>
      <c r="B7" s="225"/>
      <c r="C7" s="19" t="s">
        <v>21</v>
      </c>
      <c r="D7" s="19" t="s">
        <v>24</v>
      </c>
      <c r="E7" s="19" t="s">
        <v>25</v>
      </c>
      <c r="F7" s="5" t="s">
        <v>26</v>
      </c>
      <c r="G7" s="5" t="s">
        <v>58</v>
      </c>
      <c r="H7" s="5" t="s">
        <v>36</v>
      </c>
      <c r="I7" s="5" t="s">
        <v>28</v>
      </c>
      <c r="J7" s="19" t="s">
        <v>36</v>
      </c>
      <c r="K7" s="2"/>
      <c r="L7" s="2"/>
      <c r="M7" s="2"/>
      <c r="N7" s="2"/>
    </row>
    <row r="8" spans="1:14" s="1" customFormat="1" ht="12" thickBot="1">
      <c r="A8" s="226" t="s">
        <v>2</v>
      </c>
      <c r="B8" s="227"/>
      <c r="C8" s="8" t="s">
        <v>22</v>
      </c>
      <c r="D8" s="8" t="s">
        <v>22</v>
      </c>
      <c r="E8" s="8" t="s">
        <v>22</v>
      </c>
      <c r="F8" s="16" t="s">
        <v>22</v>
      </c>
      <c r="G8" s="16" t="s">
        <v>22</v>
      </c>
      <c r="H8" s="25" t="s">
        <v>37</v>
      </c>
      <c r="I8" s="93">
        <v>0.15</v>
      </c>
      <c r="J8" s="19" t="s">
        <v>30</v>
      </c>
      <c r="K8" s="91"/>
      <c r="L8" s="2"/>
      <c r="M8" s="2"/>
      <c r="N8" s="2"/>
    </row>
    <row r="9" spans="1:11" s="3" customFormat="1" ht="14.25" thickBot="1" thickTop="1">
      <c r="A9" s="138" t="s">
        <v>23</v>
      </c>
      <c r="B9" s="139"/>
      <c r="C9" s="10"/>
      <c r="D9" s="10"/>
      <c r="E9" s="10"/>
      <c r="F9" s="10"/>
      <c r="G9" s="10"/>
      <c r="H9" s="10"/>
      <c r="I9" s="10"/>
      <c r="J9" s="10"/>
      <c r="K9" s="92"/>
    </row>
    <row r="10" spans="1:10" ht="13.5" thickTop="1">
      <c r="A10" s="136" t="str">
        <f>'ESA Labor &amp; Expense'!A9</f>
        <v>Task 1</v>
      </c>
      <c r="B10" s="137"/>
      <c r="C10" s="20"/>
      <c r="D10" s="20"/>
      <c r="E10" s="20"/>
      <c r="F10" s="20"/>
      <c r="G10" s="20"/>
      <c r="H10" s="20">
        <f>SUM(C10:G10)</f>
        <v>0</v>
      </c>
      <c r="I10" s="88">
        <f>H10*0.15</f>
        <v>0</v>
      </c>
      <c r="J10" s="85">
        <f aca="true" t="shared" si="0" ref="J10:J32">H10+I10</f>
        <v>0</v>
      </c>
    </row>
    <row r="11" spans="1:10" ht="12.75">
      <c r="A11" s="11" t="e">
        <f>#REF!</f>
        <v>#REF!</v>
      </c>
      <c r="B11" s="99"/>
      <c r="C11" s="21"/>
      <c r="D11" s="21"/>
      <c r="E11" s="21"/>
      <c r="F11" s="21"/>
      <c r="G11" s="21"/>
      <c r="H11" s="21">
        <f aca="true" t="shared" si="1" ref="H11:H32">SUM(C11:G11)</f>
        <v>0</v>
      </c>
      <c r="I11" s="89">
        <f aca="true" t="shared" si="2" ref="I11:I32">H11*0.15</f>
        <v>0</v>
      </c>
      <c r="J11" s="86">
        <f t="shared" si="0"/>
        <v>0</v>
      </c>
    </row>
    <row r="12" spans="1:10" ht="12.75">
      <c r="A12" s="11" t="e">
        <f>#REF!</f>
        <v>#REF!</v>
      </c>
      <c r="B12" s="99"/>
      <c r="C12" s="21"/>
      <c r="D12" s="21"/>
      <c r="E12" s="21"/>
      <c r="F12" s="21"/>
      <c r="G12" s="21"/>
      <c r="H12" s="21">
        <f t="shared" si="1"/>
        <v>0</v>
      </c>
      <c r="I12" s="89">
        <f t="shared" si="2"/>
        <v>0</v>
      </c>
      <c r="J12" s="86">
        <f t="shared" si="0"/>
        <v>0</v>
      </c>
    </row>
    <row r="13" spans="1:10" ht="12.75">
      <c r="A13" s="11" t="e">
        <f>#REF!</f>
        <v>#REF!</v>
      </c>
      <c r="B13" s="99"/>
      <c r="C13" s="21"/>
      <c r="D13" s="21"/>
      <c r="E13" s="21"/>
      <c r="F13" s="21"/>
      <c r="G13" s="21"/>
      <c r="H13" s="21">
        <f t="shared" si="1"/>
        <v>0</v>
      </c>
      <c r="I13" s="89">
        <f t="shared" si="2"/>
        <v>0</v>
      </c>
      <c r="J13" s="86">
        <f t="shared" si="0"/>
        <v>0</v>
      </c>
    </row>
    <row r="14" spans="1:10" ht="12.75">
      <c r="A14" s="11" t="e">
        <f>#REF!</f>
        <v>#REF!</v>
      </c>
      <c r="B14" s="99"/>
      <c r="C14" s="21"/>
      <c r="D14" s="21"/>
      <c r="E14" s="21"/>
      <c r="F14" s="21"/>
      <c r="G14" s="21"/>
      <c r="H14" s="21">
        <f t="shared" si="1"/>
        <v>0</v>
      </c>
      <c r="I14" s="89">
        <f t="shared" si="2"/>
        <v>0</v>
      </c>
      <c r="J14" s="86">
        <f t="shared" si="0"/>
        <v>0</v>
      </c>
    </row>
    <row r="15" spans="1:10" ht="12.75">
      <c r="A15" s="11" t="e">
        <f>#REF!</f>
        <v>#REF!</v>
      </c>
      <c r="B15" s="99"/>
      <c r="C15" s="21"/>
      <c r="D15" s="21"/>
      <c r="E15" s="21"/>
      <c r="F15" s="21"/>
      <c r="G15" s="21"/>
      <c r="H15" s="21">
        <f t="shared" si="1"/>
        <v>0</v>
      </c>
      <c r="I15" s="89">
        <f t="shared" si="2"/>
        <v>0</v>
      </c>
      <c r="J15" s="86">
        <f t="shared" si="0"/>
        <v>0</v>
      </c>
    </row>
    <row r="16" spans="1:10" ht="12.75">
      <c r="A16" s="11" t="e">
        <f>#REF!</f>
        <v>#REF!</v>
      </c>
      <c r="B16" s="99"/>
      <c r="C16" s="21"/>
      <c r="D16" s="21"/>
      <c r="E16" s="21"/>
      <c r="F16" s="21"/>
      <c r="G16" s="21"/>
      <c r="H16" s="21">
        <f t="shared" si="1"/>
        <v>0</v>
      </c>
      <c r="I16" s="89">
        <f t="shared" si="2"/>
        <v>0</v>
      </c>
      <c r="J16" s="86">
        <f t="shared" si="0"/>
        <v>0</v>
      </c>
    </row>
    <row r="17" spans="1:10" ht="12.75">
      <c r="A17" s="11" t="e">
        <f>#REF!</f>
        <v>#REF!</v>
      </c>
      <c r="B17" s="99"/>
      <c r="C17" s="21"/>
      <c r="D17" s="21"/>
      <c r="E17" s="109"/>
      <c r="F17" s="21"/>
      <c r="G17" s="21"/>
      <c r="H17" s="21">
        <f t="shared" si="1"/>
        <v>0</v>
      </c>
      <c r="I17" s="89">
        <f t="shared" si="2"/>
        <v>0</v>
      </c>
      <c r="J17" s="86">
        <f t="shared" si="0"/>
        <v>0</v>
      </c>
    </row>
    <row r="18" spans="1:10" ht="12.75">
      <c r="A18" s="11" t="e">
        <f>#REF!</f>
        <v>#REF!</v>
      </c>
      <c r="B18" s="99"/>
      <c r="C18" s="21"/>
      <c r="D18" s="21"/>
      <c r="E18" s="21"/>
      <c r="F18" s="21"/>
      <c r="G18" s="21"/>
      <c r="H18" s="21">
        <f t="shared" si="1"/>
        <v>0</v>
      </c>
      <c r="I18" s="89">
        <f t="shared" si="2"/>
        <v>0</v>
      </c>
      <c r="J18" s="86">
        <f t="shared" si="0"/>
        <v>0</v>
      </c>
    </row>
    <row r="19" spans="1:10" ht="12.75">
      <c r="A19" s="11" t="e">
        <f>#REF!</f>
        <v>#REF!</v>
      </c>
      <c r="B19" s="99"/>
      <c r="C19" s="21"/>
      <c r="D19" s="21"/>
      <c r="E19" s="21"/>
      <c r="F19" s="21"/>
      <c r="G19" s="21"/>
      <c r="H19" s="21">
        <f t="shared" si="1"/>
        <v>0</v>
      </c>
      <c r="I19" s="89">
        <f t="shared" si="2"/>
        <v>0</v>
      </c>
      <c r="J19" s="86">
        <f t="shared" si="0"/>
        <v>0</v>
      </c>
    </row>
    <row r="20" spans="1:10" ht="12.75">
      <c r="A20" s="11" t="e">
        <f>#REF!</f>
        <v>#REF!</v>
      </c>
      <c r="B20" s="99"/>
      <c r="C20" s="21"/>
      <c r="D20" s="21"/>
      <c r="E20" s="21"/>
      <c r="F20" s="21"/>
      <c r="G20" s="21"/>
      <c r="H20" s="21">
        <f t="shared" si="1"/>
        <v>0</v>
      </c>
      <c r="I20" s="89">
        <f t="shared" si="2"/>
        <v>0</v>
      </c>
      <c r="J20" s="86">
        <f t="shared" si="0"/>
        <v>0</v>
      </c>
    </row>
    <row r="21" spans="1:10" ht="12.75">
      <c r="A21" s="11" t="e">
        <f>#REF!</f>
        <v>#REF!</v>
      </c>
      <c r="B21" s="99"/>
      <c r="C21" s="21"/>
      <c r="D21" s="21"/>
      <c r="E21" s="21"/>
      <c r="F21" s="21"/>
      <c r="G21" s="21"/>
      <c r="H21" s="21">
        <f t="shared" si="1"/>
        <v>0</v>
      </c>
      <c r="I21" s="89">
        <f t="shared" si="2"/>
        <v>0</v>
      </c>
      <c r="J21" s="86">
        <f t="shared" si="0"/>
        <v>0</v>
      </c>
    </row>
    <row r="22" spans="1:10" ht="12.75">
      <c r="A22" s="11" t="e">
        <f>#REF!</f>
        <v>#REF!</v>
      </c>
      <c r="B22" s="99"/>
      <c r="C22" s="21"/>
      <c r="D22" s="21"/>
      <c r="E22" s="21"/>
      <c r="F22" s="21"/>
      <c r="G22" s="21"/>
      <c r="H22" s="21">
        <f t="shared" si="1"/>
        <v>0</v>
      </c>
      <c r="I22" s="89">
        <f t="shared" si="2"/>
        <v>0</v>
      </c>
      <c r="J22" s="86">
        <f t="shared" si="0"/>
        <v>0</v>
      </c>
    </row>
    <row r="23" spans="1:10" ht="12.75">
      <c r="A23" s="11" t="e">
        <f>#REF!</f>
        <v>#REF!</v>
      </c>
      <c r="B23" s="99"/>
      <c r="C23" s="21"/>
      <c r="D23" s="21"/>
      <c r="E23" s="21"/>
      <c r="F23" s="21"/>
      <c r="G23" s="21"/>
      <c r="H23" s="21">
        <f t="shared" si="1"/>
        <v>0</v>
      </c>
      <c r="I23" s="89">
        <f t="shared" si="2"/>
        <v>0</v>
      </c>
      <c r="J23" s="86">
        <f t="shared" si="0"/>
        <v>0</v>
      </c>
    </row>
    <row r="24" spans="1:10" ht="12.75">
      <c r="A24" s="11" t="e">
        <f>#REF!</f>
        <v>#REF!</v>
      </c>
      <c r="B24" s="99"/>
      <c r="C24" s="21"/>
      <c r="D24" s="21"/>
      <c r="E24" s="21"/>
      <c r="F24" s="21"/>
      <c r="G24" s="21"/>
      <c r="H24" s="21">
        <f t="shared" si="1"/>
        <v>0</v>
      </c>
      <c r="I24" s="89">
        <f t="shared" si="2"/>
        <v>0</v>
      </c>
      <c r="J24" s="86">
        <f t="shared" si="0"/>
        <v>0</v>
      </c>
    </row>
    <row r="25" spans="1:10" ht="12.75">
      <c r="A25" s="11" t="e">
        <f>#REF!</f>
        <v>#REF!</v>
      </c>
      <c r="B25" s="99"/>
      <c r="C25" s="21"/>
      <c r="D25" s="21"/>
      <c r="E25" s="21"/>
      <c r="F25" s="21"/>
      <c r="G25" s="21"/>
      <c r="H25" s="21">
        <f t="shared" si="1"/>
        <v>0</v>
      </c>
      <c r="I25" s="89">
        <f t="shared" si="2"/>
        <v>0</v>
      </c>
      <c r="J25" s="86">
        <f t="shared" si="0"/>
        <v>0</v>
      </c>
    </row>
    <row r="26" spans="1:10" ht="12.75">
      <c r="A26" s="11" t="e">
        <f>#REF!</f>
        <v>#REF!</v>
      </c>
      <c r="B26" s="99"/>
      <c r="C26" s="21"/>
      <c r="D26" s="21"/>
      <c r="E26" s="21"/>
      <c r="F26" s="21"/>
      <c r="G26" s="21"/>
      <c r="H26" s="21">
        <f t="shared" si="1"/>
        <v>0</v>
      </c>
      <c r="I26" s="89">
        <f t="shared" si="2"/>
        <v>0</v>
      </c>
      <c r="J26" s="86">
        <f t="shared" si="0"/>
        <v>0</v>
      </c>
    </row>
    <row r="27" spans="1:10" ht="12.75">
      <c r="A27" s="11" t="e">
        <f>#REF!</f>
        <v>#REF!</v>
      </c>
      <c r="B27" s="99"/>
      <c r="C27" s="21"/>
      <c r="D27" s="21"/>
      <c r="E27" s="21"/>
      <c r="F27" s="21"/>
      <c r="G27" s="21"/>
      <c r="H27" s="21">
        <f t="shared" si="1"/>
        <v>0</v>
      </c>
      <c r="I27" s="89">
        <f t="shared" si="2"/>
        <v>0</v>
      </c>
      <c r="J27" s="86">
        <f t="shared" si="0"/>
        <v>0</v>
      </c>
    </row>
    <row r="28" spans="1:10" ht="12.75">
      <c r="A28" s="11" t="e">
        <f>#REF!</f>
        <v>#REF!</v>
      </c>
      <c r="B28" s="99"/>
      <c r="C28" s="21"/>
      <c r="D28" s="21"/>
      <c r="E28" s="21"/>
      <c r="F28" s="21"/>
      <c r="G28" s="109"/>
      <c r="H28" s="21">
        <f t="shared" si="1"/>
        <v>0</v>
      </c>
      <c r="I28" s="89">
        <f t="shared" si="2"/>
        <v>0</v>
      </c>
      <c r="J28" s="86">
        <f t="shared" si="0"/>
        <v>0</v>
      </c>
    </row>
    <row r="29" spans="1:10" ht="12.75">
      <c r="A29" s="11" t="e">
        <f>#REF!</f>
        <v>#REF!</v>
      </c>
      <c r="B29" s="99"/>
      <c r="C29" s="21"/>
      <c r="D29" s="21"/>
      <c r="E29" s="21"/>
      <c r="F29" s="21"/>
      <c r="G29" s="21"/>
      <c r="H29" s="21">
        <f t="shared" si="1"/>
        <v>0</v>
      </c>
      <c r="I29" s="89">
        <f t="shared" si="2"/>
        <v>0</v>
      </c>
      <c r="J29" s="86">
        <f t="shared" si="0"/>
        <v>0</v>
      </c>
    </row>
    <row r="30" spans="1:10" ht="12.75">
      <c r="A30" s="11" t="e">
        <f>#REF!</f>
        <v>#REF!</v>
      </c>
      <c r="B30" s="99"/>
      <c r="C30" s="21"/>
      <c r="D30" s="21"/>
      <c r="E30" s="21"/>
      <c r="F30" s="21"/>
      <c r="G30" s="21"/>
      <c r="H30" s="21">
        <f t="shared" si="1"/>
        <v>0</v>
      </c>
      <c r="I30" s="89">
        <f t="shared" si="2"/>
        <v>0</v>
      </c>
      <c r="J30" s="86">
        <f t="shared" si="0"/>
        <v>0</v>
      </c>
    </row>
    <row r="31" spans="1:10" ht="12.75">
      <c r="A31" s="11" t="e">
        <f>#REF!</f>
        <v>#REF!</v>
      </c>
      <c r="B31" s="99"/>
      <c r="C31" s="21"/>
      <c r="D31" s="21"/>
      <c r="E31" s="21"/>
      <c r="F31" s="21"/>
      <c r="G31" s="21"/>
      <c r="H31" s="21">
        <f t="shared" si="1"/>
        <v>0</v>
      </c>
      <c r="I31" s="89">
        <f t="shared" si="2"/>
        <v>0</v>
      </c>
      <c r="J31" s="86">
        <f t="shared" si="0"/>
        <v>0</v>
      </c>
    </row>
    <row r="32" spans="1:10" ht="13.5" thickBot="1">
      <c r="A32" s="31"/>
      <c r="B32" s="13"/>
      <c r="C32" s="22"/>
      <c r="D32" s="22"/>
      <c r="E32" s="22"/>
      <c r="F32" s="22"/>
      <c r="G32" s="22"/>
      <c r="H32" s="21">
        <f t="shared" si="1"/>
        <v>0</v>
      </c>
      <c r="I32" s="90">
        <f t="shared" si="2"/>
        <v>0</v>
      </c>
      <c r="J32" s="87">
        <f t="shared" si="0"/>
        <v>0</v>
      </c>
    </row>
    <row r="33" spans="1:10" ht="14.25" thickBot="1" thickTop="1">
      <c r="A33" s="14"/>
      <c r="B33" s="18" t="s">
        <v>27</v>
      </c>
      <c r="C33" s="9">
        <f aca="true" t="shared" si="3" ref="C33:J33">SUM(C10:C32)</f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</row>
    <row r="34" ht="13.5" thickTop="1"/>
  </sheetData>
  <mergeCells count="4">
    <mergeCell ref="A7:B7"/>
    <mergeCell ref="A8:B8"/>
    <mergeCell ref="A5:B5"/>
    <mergeCell ref="C5:J5"/>
  </mergeCells>
  <printOptions horizontalCentered="1"/>
  <pageMargins left="0.5" right="0.5" top="0.5" bottom="0.5" header="0.5" footer="0.25"/>
  <pageSetup fitToHeight="1" fitToWidth="1" horizontalDpi="600" verticalDpi="600" orientation="landscape" scale="78"/>
  <headerFooter alignWithMargins="0">
    <oddFooter>&amp;L&amp;8H:&amp;Z&amp;F-&amp;A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Chen</dc:creator>
  <cp:keywords/>
  <dc:description/>
  <cp:lastModifiedBy>Clark, Michelle</cp:lastModifiedBy>
  <cp:lastPrinted>2017-09-07T17:33:34Z</cp:lastPrinted>
  <dcterms:created xsi:type="dcterms:W3CDTF">2003-07-17T21:55:56Z</dcterms:created>
  <dcterms:modified xsi:type="dcterms:W3CDTF">2017-09-15T20:03:45Z</dcterms:modified>
  <cp:category/>
  <cp:version/>
  <cp:contentType/>
  <cp:contentStatus/>
</cp:coreProperties>
</file>