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600" windowWidth="16596" windowHeight="8952" tabRatio="564" activeTab="0"/>
  </bookViews>
  <sheets>
    <sheet name="Operating Financial Plan" sheetId="2"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'Operating Financial Plan'!$A$1:$I$48</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45621"/>
</workbook>
</file>

<file path=xl/comments1.xml><?xml version="1.0" encoding="utf-8"?>
<comments xmlns="http://schemas.openxmlformats.org/spreadsheetml/2006/main">
  <authors>
    <author>Rubardt, Aaron</author>
  </authors>
  <commentList>
    <comment ref="D4" authorId="0">
      <text>
        <r>
          <rPr>
            <sz val="9"/>
            <rFont val="Tahoma"/>
            <family val="2"/>
          </rPr>
          <t xml:space="preserve">Revenue reflects most current revenue estimates. Expenditures reflects adopted budget plus any supplementals.  This column will be greyed out in the proposed budget.  
 </t>
        </r>
        <r>
          <rPr>
            <b/>
            <sz val="9"/>
            <rFont val="Tahoma"/>
            <family val="2"/>
          </rPr>
          <t xml:space="preserve"> </t>
        </r>
        <r>
          <rPr>
            <sz val="9"/>
            <rFont val="Tahoma"/>
            <family val="2"/>
          </rPr>
          <t xml:space="preserve">
</t>
        </r>
      </text>
    </comment>
    <comment ref="E4" authorId="0">
      <text>
        <r>
          <rPr>
            <sz val="9"/>
            <rFont val="Tahoma"/>
            <family val="2"/>
          </rPr>
          <t xml:space="preserve">Reflects actual revenue and expenditures as of a certain point of time.  This column will be greyed out in the proposed budget.
</t>
        </r>
      </text>
    </comment>
    <comment ref="F4" authorId="0">
      <text>
        <r>
          <rPr>
            <sz val="9"/>
            <rFont val="Tahoma"/>
            <family val="2"/>
          </rPr>
          <t xml:space="preserve">Estimated figures are the best estimate for biennium revenue and expenditures based on adopted revenue forecasts, biennial to date collections, and spending patterns.
</t>
        </r>
      </text>
    </comment>
  </commentList>
</comments>
</file>

<file path=xl/sharedStrings.xml><?xml version="1.0" encoding="utf-8"?>
<sst xmlns="http://schemas.openxmlformats.org/spreadsheetml/2006/main" count="52" uniqueCount="52">
  <si>
    <t>Category</t>
  </si>
  <si>
    <t xml:space="preserve">Beginning Fund Balance </t>
  </si>
  <si>
    <t>Revenues</t>
  </si>
  <si>
    <t>Total Revenues</t>
  </si>
  <si>
    <t xml:space="preserve">Expenditures </t>
  </si>
  <si>
    <t>Total Expenditures</t>
  </si>
  <si>
    <r>
      <t>Estimated Underexpenditures</t>
    </r>
    <r>
      <rPr>
        <b/>
        <vertAlign val="superscript"/>
        <sz val="12"/>
        <rFont val="Calibri"/>
        <family val="2"/>
        <scheme val="minor"/>
      </rPr>
      <t xml:space="preserve"> </t>
    </r>
  </si>
  <si>
    <t>Total Other Fund Transactions</t>
  </si>
  <si>
    <t>Ending Fund Balance</t>
  </si>
  <si>
    <t>Total Reserves</t>
  </si>
  <si>
    <t xml:space="preserve">Reserve Shortfall </t>
  </si>
  <si>
    <t>Ending Undesignated Fund Balance</t>
  </si>
  <si>
    <t>BTD Actuals as Percent of Current Budget</t>
  </si>
  <si>
    <t>Estimated as Percent of Current Budget</t>
  </si>
  <si>
    <t>Diff: Estimated to Current Budget</t>
  </si>
  <si>
    <t>Diff: Actuals to Current Budget</t>
  </si>
  <si>
    <t>HIDDEN COLUMNS - for PSB Variance Analysis</t>
  </si>
  <si>
    <t>Flood Control Reimbursement</t>
  </si>
  <si>
    <t>Inter-County River Improvement Fund</t>
  </si>
  <si>
    <t>Miscellaneous</t>
  </si>
  <si>
    <t>Capital Program Revenues</t>
  </si>
  <si>
    <t>Flood Control District Operating Contract Fund/000001561</t>
  </si>
  <si>
    <t>Financial Plan Notes</t>
  </si>
  <si>
    <t>Annual Maintenance</t>
  </si>
  <si>
    <t>Flood Hazards Plan, Grants, Outreach</t>
  </si>
  <si>
    <t>Flood Preparation, Flood Warning Center</t>
  </si>
  <si>
    <t>Program Implementation</t>
  </si>
  <si>
    <t xml:space="preserve">Overhead / Central Costs </t>
  </si>
  <si>
    <t>Flood Hazard Studies, Maps, Tech Services</t>
  </si>
  <si>
    <t>Program Management, Finance, Budget</t>
  </si>
  <si>
    <t xml:space="preserve">District Planning, Outreach, Policy Services   </t>
  </si>
  <si>
    <r>
      <t>2017-2018 Adopted Budget</t>
    </r>
    <r>
      <rPr>
        <b/>
        <vertAlign val="superscript"/>
        <sz val="12"/>
        <rFont val="Calibri"/>
        <family val="2"/>
        <scheme val="minor"/>
      </rPr>
      <t xml:space="preserve">2 </t>
    </r>
  </si>
  <si>
    <r>
      <rPr>
        <vertAlign val="superscript"/>
        <sz val="11"/>
        <rFont val="Calibri"/>
        <family val="2"/>
        <scheme val="minor"/>
      </rPr>
      <t>2</t>
    </r>
    <r>
      <rPr>
        <sz val="11"/>
        <rFont val="Calibri"/>
        <family val="2"/>
        <scheme val="minor"/>
      </rPr>
      <t xml:space="preserve"> 2017-2018 Adopted Budget is consistent with King County 2017-2018 Budget Ordinance 18409.</t>
    </r>
  </si>
  <si>
    <r>
      <t>2017-2018 Current Budget</t>
    </r>
    <r>
      <rPr>
        <b/>
        <vertAlign val="superscript"/>
        <sz val="12"/>
        <rFont val="Calibri"/>
        <family val="2"/>
        <scheme val="minor"/>
      </rPr>
      <t>3</t>
    </r>
  </si>
  <si>
    <r>
      <t>2017-2018 Biennial-to-Date Actuals</t>
    </r>
    <r>
      <rPr>
        <b/>
        <vertAlign val="superscript"/>
        <sz val="12"/>
        <rFont val="Calibri"/>
        <family val="2"/>
        <scheme val="minor"/>
      </rPr>
      <t>4</t>
    </r>
  </si>
  <si>
    <r>
      <rPr>
        <vertAlign val="superscript"/>
        <sz val="11"/>
        <rFont val="Calibri"/>
        <family val="2"/>
        <scheme val="minor"/>
      </rPr>
      <t>3</t>
    </r>
    <r>
      <rPr>
        <sz val="11"/>
        <rFont val="Calibri"/>
        <family val="2"/>
        <scheme val="minor"/>
      </rPr>
      <t xml:space="preserve"> 2017-2018 Current Budget is equal to the Adopted budget and will be updated with the proposed supplemental when changes are adopted. </t>
    </r>
  </si>
  <si>
    <r>
      <t>6</t>
    </r>
    <r>
      <rPr>
        <sz val="11"/>
        <color theme="1"/>
        <rFont val="Calibri"/>
        <family val="2"/>
        <scheme val="minor"/>
      </rPr>
      <t xml:space="preserve"> Outyear projections assume operating expenditures increase by 3% annually.  Capital expenditures are based on proposed CIP.</t>
    </r>
  </si>
  <si>
    <r>
      <t>2019-2020 Projected</t>
    </r>
    <r>
      <rPr>
        <b/>
        <vertAlign val="superscript"/>
        <sz val="12"/>
        <rFont val="Calibri"/>
        <family val="2"/>
        <scheme val="minor"/>
      </rPr>
      <t>6</t>
    </r>
  </si>
  <si>
    <r>
      <t>2021-2022 Projected</t>
    </r>
    <r>
      <rPr>
        <b/>
        <vertAlign val="superscript"/>
        <sz val="12"/>
        <rFont val="Calibri"/>
        <family val="2"/>
        <scheme val="minor"/>
      </rPr>
      <t>6</t>
    </r>
  </si>
  <si>
    <r>
      <t>7</t>
    </r>
    <r>
      <rPr>
        <sz val="11"/>
        <rFont val="Calibri"/>
        <family val="2"/>
        <scheme val="minor"/>
      </rPr>
      <t xml:space="preserve"> Other fund transactions include the expenditures in the Flood District Contract Capital fund 3571, but which are budgeted under fund 1561 per the practice of the King County Council.</t>
    </r>
  </si>
  <si>
    <r>
      <t>Other Fund Transactions</t>
    </r>
    <r>
      <rPr>
        <b/>
        <vertAlign val="superscript"/>
        <sz val="12"/>
        <rFont val="Calibri"/>
        <family val="2"/>
        <scheme val="minor"/>
      </rPr>
      <t xml:space="preserve">7 </t>
    </r>
  </si>
  <si>
    <r>
      <t>Capital Fund Expenditures</t>
    </r>
    <r>
      <rPr>
        <vertAlign val="superscript"/>
        <sz val="12"/>
        <rFont val="Calibri"/>
        <family val="2"/>
        <scheme val="minor"/>
      </rPr>
      <t>8</t>
    </r>
  </si>
  <si>
    <r>
      <t>9</t>
    </r>
    <r>
      <rPr>
        <sz val="11"/>
        <rFont val="Calibri"/>
        <family val="2"/>
        <scheme val="minor"/>
      </rPr>
      <t xml:space="preserve"> This fund operates on a reimbursement basis.  Flood Control District practice has been to keep all reserves in the District fund (190010010) and reimburse the County's contract fund for all expenditures not covered by other revenue sources.</t>
    </r>
  </si>
  <si>
    <r>
      <t>Reserves</t>
    </r>
    <r>
      <rPr>
        <b/>
        <vertAlign val="superscript"/>
        <sz val="12"/>
        <rFont val="Calibri"/>
        <family val="2"/>
        <scheme val="minor"/>
      </rPr>
      <t>9</t>
    </r>
  </si>
  <si>
    <r>
      <t>5</t>
    </r>
    <r>
      <rPr>
        <sz val="11"/>
        <rFont val="Calibri"/>
        <family val="2"/>
        <scheme val="minor"/>
      </rPr>
      <t xml:space="preserve"> 2017-2018 Estimated reflect 2017-18 Adopted budget and includes the proposed 2017 1st omnibus request reappropriating the capital budget.</t>
    </r>
  </si>
  <si>
    <r>
      <t>2017-2018 Estimated</t>
    </r>
    <r>
      <rPr>
        <b/>
        <vertAlign val="superscript"/>
        <sz val="12"/>
        <rFont val="Calibri"/>
        <family val="2"/>
        <scheme val="minor"/>
      </rPr>
      <t>5</t>
    </r>
  </si>
  <si>
    <r>
      <rPr>
        <vertAlign val="superscript"/>
        <sz val="11"/>
        <rFont val="Calibri"/>
        <family val="2"/>
        <scheme val="minor"/>
      </rPr>
      <t>4</t>
    </r>
    <r>
      <rPr>
        <sz val="11"/>
        <rFont val="Calibri"/>
        <family val="2"/>
        <scheme val="minor"/>
      </rPr>
      <t xml:space="preserve"> 2017-2018 Biennial-to-Date Actuals are through January 2017.</t>
    </r>
  </si>
  <si>
    <r>
      <t>8</t>
    </r>
    <r>
      <rPr>
        <sz val="11"/>
        <rFont val="Calibri"/>
        <family val="2"/>
        <scheme val="minor"/>
      </rPr>
      <t xml:space="preserve"> Capital expenditures are adopted by the Flood Control District annually, this represents the adopted 2017 CIP and the  estimated CIP for 2018-2022. The 2017-2018 estimated budget includes capital program carryover from the prior biennium.  The biennial-to-data actuals are shown as positive due to the large number of accrual reversals.</t>
    </r>
  </si>
  <si>
    <r>
      <t>2015-2016 
Actuals</t>
    </r>
    <r>
      <rPr>
        <b/>
        <vertAlign val="superscript"/>
        <sz val="12"/>
        <rFont val="Calibri"/>
        <family val="2"/>
        <scheme val="minor"/>
      </rPr>
      <t>1</t>
    </r>
  </si>
  <si>
    <r>
      <t>1</t>
    </r>
    <r>
      <rPr>
        <sz val="11"/>
        <rFont val="Calibri"/>
        <family val="2"/>
        <scheme val="minor"/>
      </rPr>
      <t xml:space="preserve"> 2015-2016 Actuals as reported in the GL_010 report 3/8/17.</t>
    </r>
  </si>
  <si>
    <r>
      <t>10</t>
    </r>
    <r>
      <rPr>
        <sz val="11"/>
        <rFont val="Calibri"/>
        <family val="2"/>
        <scheme val="minor"/>
      </rPr>
      <t xml:space="preserve"> This plan was updated by Steve Klusman on 3/8/2017.</t>
    </r>
  </si>
  <si>
    <t>Financial Plan 2017-2018 1st Omnibus Supplemental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</si>
</sst>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0.0%"/>
  </numFmts>
  <fonts count="58">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
      <sz val="10"/>
      <color theme="1"/>
      <name val="Arial"/>
      <family val="2"/>
    </font>
    <font>
      <sz val="9"/>
      <name val="Tahoma"/>
      <family val="2"/>
    </font>
    <font>
      <b/>
      <sz val="9"/>
      <name val="Tahoma"/>
      <family val="2"/>
    </font>
    <font>
      <vertAlign val="superscript"/>
      <sz val="12"/>
      <name val="Calibri"/>
      <family val="2"/>
      <scheme val="minor"/>
    </font>
    <font>
      <sz val="11"/>
      <color rgb="FF23221F"/>
      <name val="Verdana"/>
      <family val="2"/>
    </font>
    <font>
      <b/>
      <sz val="8"/>
      <name val="Calibri"/>
      <family val="2"/>
    </font>
  </fonts>
  <fills count="5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style="thin"/>
      <right/>
      <top/>
      <bottom/>
    </border>
    <border>
      <left style="thin"/>
      <right style="thin"/>
      <top style="thin"/>
      <bottom/>
    </border>
    <border>
      <left style="thin"/>
      <right/>
      <top/>
      <bottom style="thin"/>
    </border>
    <border>
      <left style="thin"/>
      <right style="thin"/>
      <top/>
      <bottom style="thin"/>
    </border>
    <border>
      <left/>
      <right style="thin"/>
      <top/>
      <bottom/>
    </border>
    <border>
      <left/>
      <right style="thin"/>
      <top/>
      <bottom style="thin"/>
    </border>
    <border>
      <left/>
      <right style="thin"/>
      <top style="thin"/>
      <bottom/>
    </border>
    <border>
      <left/>
      <right style="thin"/>
      <top style="thin"/>
      <bottom style="thin"/>
    </border>
    <border>
      <left style="thin"/>
      <right/>
      <top style="thin"/>
      <bottom style="thin"/>
    </border>
    <border>
      <left/>
      <right/>
      <top/>
      <bottom style="thin"/>
    </border>
    <border>
      <left style="thin"/>
      <right/>
      <top style="thin"/>
      <bottom/>
    </border>
    <border>
      <left/>
      <right/>
      <top style="thin"/>
      <bottom/>
    </border>
  </borders>
  <cellStyleXfs count="5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4"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0" fillId="0" borderId="0">
      <alignment/>
      <protection/>
    </xf>
    <xf numFmtId="0" fontId="1" fillId="0" borderId="0">
      <alignment/>
      <protection/>
    </xf>
    <xf numFmtId="37" fontId="32" fillId="0" borderId="0">
      <alignment/>
      <protection/>
    </xf>
    <xf numFmtId="0" fontId="1" fillId="54" borderId="16" applyNumberFormat="0" applyFont="0" applyAlignment="0" applyProtection="0"/>
    <xf numFmtId="0" fontId="33" fillId="51" borderId="17" applyNumberFormat="0" applyAlignment="0" applyProtection="0"/>
    <xf numFmtId="166" fontId="34"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41" fontId="32" fillId="0" borderId="19" applyBorder="0">
      <alignment/>
      <protection/>
    </xf>
    <xf numFmtId="0" fontId="37" fillId="0" borderId="0" applyNumberFormat="0" applyFill="0" applyBorder="0" applyAlignment="0" applyProtection="0"/>
    <xf numFmtId="0" fontId="1" fillId="0" borderId="0">
      <alignment/>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0" fontId="47" fillId="0" borderId="0">
      <alignment/>
      <protection/>
    </xf>
    <xf numFmtId="0" fontId="1" fillId="0" borderId="0">
      <alignment/>
      <protection/>
    </xf>
    <xf numFmtId="0" fontId="1"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0" fontId="0" fillId="0" borderId="0">
      <alignment/>
      <protection/>
    </xf>
    <xf numFmtId="0" fontId="49"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0" fontId="5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54" borderId="16" applyNumberFormat="0" applyFont="0" applyAlignment="0" applyProtection="0"/>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0" fontId="1" fillId="0" borderId="0" applyNumberFormat="0" applyBorder="0">
      <alignment/>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3" fontId="1" fillId="0" borderId="21" applyFont="0" applyFill="0" applyProtection="0">
      <alignment/>
    </xf>
    <xf numFmtId="43" fontId="45"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0" borderId="0">
      <alignment/>
      <protection/>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5"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0" fontId="21" fillId="34" borderId="0" applyNumberFormat="0" applyBorder="0" applyAlignment="0" applyProtection="0"/>
    <xf numFmtId="0" fontId="22"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51" fillId="0" borderId="0" applyNumberFormat="0" applyFill="0" applyBorder="0">
      <alignment/>
      <protection locked="0"/>
    </xf>
    <xf numFmtId="0" fontId="51" fillId="0" borderId="0" applyNumberFormat="0" applyFill="0" applyBorder="0">
      <alignment/>
      <protection locked="0"/>
    </xf>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0" fontId="33" fillId="51" borderId="17" applyNumberFormat="0" applyAlignment="0" applyProtection="0"/>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42" fontId="16" fillId="0" borderId="22" applyFont="0">
      <alignment/>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0" fontId="35" fillId="0" borderId="0" applyNumberFormat="0" applyFill="0" applyBorder="0" applyAlignment="0" applyProtection="0"/>
    <xf numFmtId="0" fontId="36" fillId="0" borderId="18" applyNumberFormat="0" applyFill="0" applyAlignment="0" applyProtection="0"/>
    <xf numFmtId="0" fontId="52" fillId="0" borderId="0">
      <alignment/>
      <protection/>
    </xf>
    <xf numFmtId="43" fontId="52" fillId="0" borderId="0" applyFont="0" applyFill="0" applyBorder="0" applyAlignment="0" applyProtection="0"/>
  </cellStyleXfs>
  <cellXfs count="101">
    <xf numFmtId="0" fontId="0" fillId="0" borderId="0" xfId="0"/>
    <xf numFmtId="37" fontId="39" fillId="56" borderId="20" xfId="108" applyFont="1" applyFill="1" applyBorder="1" applyAlignment="1">
      <alignment horizontal="center" wrapText="1"/>
      <protection/>
    </xf>
    <xf numFmtId="37" fontId="39" fillId="56" borderId="20" xfId="108" applyFont="1" applyFill="1" applyBorder="1" applyAlignment="1" applyProtection="1">
      <alignment horizontal="left" wrapText="1"/>
      <protection/>
    </xf>
    <xf numFmtId="0" fontId="0" fillId="0" borderId="0" xfId="0"/>
    <xf numFmtId="37" fontId="39" fillId="0" borderId="0" xfId="108" applyFont="1" applyFill="1" applyAlignment="1">
      <alignment horizontal="left"/>
      <protection/>
    </xf>
    <xf numFmtId="37" fontId="38" fillId="0" borderId="0" xfId="108" applyFont="1" applyFill="1" applyBorder="1">
      <alignment/>
      <protection/>
    </xf>
    <xf numFmtId="0" fontId="42" fillId="0" borderId="0" xfId="0" applyFont="1" applyFill="1" applyAlignment="1">
      <alignment horizontal="left" wrapText="1"/>
    </xf>
    <xf numFmtId="0" fontId="42" fillId="0" borderId="0" xfId="0" applyFont="1" applyFill="1" applyAlignment="1">
      <alignment horizontal="left" vertical="top"/>
    </xf>
    <xf numFmtId="0" fontId="39" fillId="56" borderId="0" xfId="0" applyFont="1" applyFill="1" applyAlignment="1">
      <alignment horizontal="center"/>
    </xf>
    <xf numFmtId="0" fontId="0" fillId="56" borderId="0" xfId="0" applyFill="1"/>
    <xf numFmtId="167" fontId="39" fillId="56" borderId="23" xfId="108" applyNumberFormat="1" applyFont="1" applyFill="1" applyBorder="1" applyAlignment="1">
      <alignment horizontal="right" vertical="center" indent="1"/>
      <protection/>
    </xf>
    <xf numFmtId="167" fontId="38" fillId="56" borderId="24" xfId="88" applyNumberFormat="1" applyFont="1" applyFill="1" applyBorder="1" applyAlignment="1">
      <alignment horizontal="right" vertical="center" indent="1"/>
    </xf>
    <xf numFmtId="167" fontId="38" fillId="56" borderId="19" xfId="88" applyNumberFormat="1" applyFont="1" applyFill="1" applyBorder="1" applyAlignment="1">
      <alignment horizontal="right" vertical="center" indent="1"/>
    </xf>
    <xf numFmtId="167" fontId="39" fillId="56" borderId="25" xfId="88" applyNumberFormat="1" applyFont="1" applyFill="1" applyBorder="1" applyAlignment="1">
      <alignment horizontal="right" vertical="center" indent="1"/>
    </xf>
    <xf numFmtId="167" fontId="39" fillId="56" borderId="26" xfId="88" applyNumberFormat="1" applyFont="1" applyFill="1" applyBorder="1" applyAlignment="1">
      <alignment horizontal="right" vertical="center" indent="1"/>
    </xf>
    <xf numFmtId="167" fontId="39" fillId="56" borderId="19" xfId="108" applyNumberFormat="1" applyFont="1" applyFill="1" applyBorder="1" applyAlignment="1">
      <alignment horizontal="right" vertical="center" indent="1"/>
      <protection/>
    </xf>
    <xf numFmtId="167" fontId="39" fillId="56" borderId="19" xfId="88" applyNumberFormat="1" applyFont="1" applyFill="1" applyBorder="1" applyAlignment="1">
      <alignment horizontal="right" vertical="center" indent="1"/>
    </xf>
    <xf numFmtId="167" fontId="38" fillId="56" borderId="19" xfId="108" applyNumberFormat="1" applyFont="1" applyFill="1" applyBorder="1" applyAlignment="1">
      <alignment horizontal="right" vertical="center" indent="1"/>
      <protection/>
    </xf>
    <xf numFmtId="167" fontId="39" fillId="56" borderId="26" xfId="108" applyNumberFormat="1" applyFont="1" applyFill="1" applyBorder="1" applyAlignment="1">
      <alignment horizontal="right" vertical="center" indent="1"/>
      <protection/>
    </xf>
    <xf numFmtId="167" fontId="39" fillId="56" borderId="26" xfId="18" applyNumberFormat="1" applyFont="1" applyFill="1" applyBorder="1" applyAlignment="1">
      <alignment horizontal="right" vertical="center" indent="1"/>
    </xf>
    <xf numFmtId="167" fontId="39" fillId="56" borderId="20" xfId="18" applyNumberFormat="1" applyFont="1" applyFill="1" applyBorder="1" applyAlignment="1">
      <alignment horizontal="right" vertical="center" indent="1"/>
    </xf>
    <xf numFmtId="167" fontId="39" fillId="56" borderId="20" xfId="88" applyNumberFormat="1" applyFont="1" applyFill="1" applyBorder="1" applyAlignment="1" applyProtection="1">
      <alignment horizontal="right" indent="1"/>
      <protection/>
    </xf>
    <xf numFmtId="167" fontId="38" fillId="56" borderId="23" xfId="108" applyNumberFormat="1" applyFont="1" applyFill="1" applyBorder="1" applyAlignment="1" applyProtection="1">
      <alignment horizontal="right" indent="1"/>
      <protection locked="0"/>
    </xf>
    <xf numFmtId="0" fontId="0" fillId="56" borderId="0" xfId="0" applyFill="1" applyProtection="1">
      <protection locked="0"/>
    </xf>
    <xf numFmtId="167" fontId="0" fillId="56" borderId="19" xfId="0" applyNumberFormat="1" applyFill="1" applyBorder="1" applyAlignment="1" applyProtection="1">
      <alignment horizontal="right" indent="1"/>
      <protection locked="0"/>
    </xf>
    <xf numFmtId="9" fontId="0" fillId="56" borderId="27" xfId="15" applyNumberFormat="1" applyFont="1" applyFill="1" applyBorder="1" applyProtection="1">
      <protection locked="0"/>
    </xf>
    <xf numFmtId="167" fontId="38" fillId="56" borderId="19" xfId="88" applyNumberFormat="1" applyFont="1" applyFill="1" applyBorder="1" applyAlignment="1" applyProtection="1">
      <alignment horizontal="right" vertical="center" indent="1"/>
      <protection locked="0"/>
    </xf>
    <xf numFmtId="167" fontId="38" fillId="56" borderId="24" xfId="88" applyNumberFormat="1" applyFont="1" applyFill="1" applyBorder="1" applyAlignment="1" applyProtection="1">
      <alignment horizontal="right" vertical="center" indent="1"/>
      <protection locked="0"/>
    </xf>
    <xf numFmtId="167" fontId="0" fillId="56" borderId="24" xfId="0" applyNumberFormat="1" applyFill="1" applyBorder="1" applyAlignment="1" applyProtection="1">
      <alignment horizontal="right" indent="1"/>
      <protection locked="0"/>
    </xf>
    <xf numFmtId="9" fontId="0" fillId="56" borderId="24" xfId="0" applyNumberFormat="1" applyFill="1" applyBorder="1" applyProtection="1">
      <protection locked="0"/>
    </xf>
    <xf numFmtId="9" fontId="0" fillId="56" borderId="19" xfId="15" applyNumberFormat="1" applyFont="1" applyFill="1" applyBorder="1" applyProtection="1">
      <protection locked="0"/>
    </xf>
    <xf numFmtId="167" fontId="39" fillId="56" borderId="19" xfId="108" applyNumberFormat="1" applyFont="1" applyFill="1" applyBorder="1" applyAlignment="1" applyProtection="1">
      <alignment horizontal="right" vertical="center" indent="1"/>
      <protection locked="0"/>
    </xf>
    <xf numFmtId="167" fontId="38" fillId="56" borderId="19" xfId="108" applyNumberFormat="1" applyFont="1" applyFill="1" applyBorder="1" applyAlignment="1" applyProtection="1">
      <alignment horizontal="right" indent="1"/>
      <protection locked="0"/>
    </xf>
    <xf numFmtId="167" fontId="38" fillId="56" borderId="19" xfId="18" applyNumberFormat="1" applyFont="1" applyFill="1" applyBorder="1" applyAlignment="1" applyProtection="1">
      <alignment horizontal="right" vertical="center" indent="1"/>
      <protection locked="0"/>
    </xf>
    <xf numFmtId="37" fontId="39" fillId="56" borderId="20" xfId="108" applyFont="1" applyFill="1" applyBorder="1" applyAlignment="1" applyProtection="1">
      <alignment horizontal="left"/>
      <protection locked="0"/>
    </xf>
    <xf numFmtId="37" fontId="39" fillId="56" borderId="19" xfId="108" applyFont="1" applyFill="1" applyBorder="1" applyAlignment="1" applyProtection="1">
      <alignment horizontal="left" vertical="center"/>
      <protection locked="0"/>
    </xf>
    <xf numFmtId="37" fontId="38" fillId="56" borderId="19" xfId="108" applyFont="1" applyFill="1" applyBorder="1" applyAlignment="1" applyProtection="1">
      <alignment horizontal="left"/>
      <protection locked="0"/>
    </xf>
    <xf numFmtId="37" fontId="39" fillId="56" borderId="26" xfId="108" applyFont="1" applyFill="1" applyBorder="1" applyAlignment="1" applyProtection="1">
      <alignment horizontal="left" vertical="center"/>
      <protection locked="0"/>
    </xf>
    <xf numFmtId="37" fontId="39" fillId="56" borderId="20" xfId="108" applyFont="1" applyFill="1" applyBorder="1" applyAlignment="1" applyProtection="1">
      <alignment horizontal="left" vertical="center"/>
      <protection locked="0"/>
    </xf>
    <xf numFmtId="37" fontId="38" fillId="56" borderId="23" xfId="108" applyFont="1" applyFill="1" applyBorder="1" applyAlignment="1" applyProtection="1" quotePrefix="1">
      <alignment horizontal="left" vertical="center"/>
      <protection locked="0"/>
    </xf>
    <xf numFmtId="37" fontId="38" fillId="56" borderId="19" xfId="108" applyFont="1" applyFill="1" applyBorder="1" applyAlignment="1" applyProtection="1">
      <alignment horizontal="left" vertical="center"/>
      <protection locked="0"/>
    </xf>
    <xf numFmtId="167" fontId="39" fillId="56" borderId="20" xfId="88" applyNumberFormat="1" applyFont="1" applyFill="1" applyBorder="1" applyAlignment="1" applyProtection="1">
      <alignment horizontal="right" indent="1"/>
      <protection locked="0"/>
    </xf>
    <xf numFmtId="167" fontId="39" fillId="56" borderId="20" xfId="108" applyNumberFormat="1" applyFont="1" applyFill="1" applyBorder="1" applyAlignment="1" applyProtection="1">
      <alignment horizontal="right" vertical="center" indent="1"/>
      <protection locked="0"/>
    </xf>
    <xf numFmtId="167" fontId="38" fillId="56" borderId="20" xfId="18" applyNumberFormat="1" applyFont="1" applyFill="1" applyBorder="1" applyAlignment="1" applyProtection="1">
      <alignment horizontal="right" vertical="center" indent="1"/>
      <protection locked="0"/>
    </xf>
    <xf numFmtId="167" fontId="0" fillId="56" borderId="20" xfId="0" applyNumberFormat="1" applyFill="1" applyBorder="1" applyAlignment="1" applyProtection="1">
      <alignment horizontal="right" indent="1"/>
      <protection locked="0"/>
    </xf>
    <xf numFmtId="9" fontId="0" fillId="56" borderId="20" xfId="15" applyNumberFormat="1" applyFont="1" applyFill="1" applyBorder="1" applyProtection="1">
      <protection locked="0"/>
    </xf>
    <xf numFmtId="0" fontId="0" fillId="0" borderId="0" xfId="0" applyProtection="1">
      <protection locked="0"/>
    </xf>
    <xf numFmtId="0" fontId="0" fillId="0" borderId="0" xfId="0" applyFill="1" applyProtection="1">
      <protection locked="0"/>
    </xf>
    <xf numFmtId="37" fontId="39" fillId="56" borderId="26" xfId="108" applyFont="1" applyFill="1" applyBorder="1" applyAlignment="1" applyProtection="1">
      <alignment horizontal="center" wrapText="1"/>
      <protection locked="0"/>
    </xf>
    <xf numFmtId="37" fontId="39" fillId="56" borderId="28" xfId="108" applyFont="1" applyFill="1" applyBorder="1" applyAlignment="1" applyProtection="1">
      <alignment horizontal="center" wrapText="1"/>
      <protection locked="0"/>
    </xf>
    <xf numFmtId="37" fontId="39" fillId="56" borderId="19" xfId="108" applyFont="1" applyFill="1" applyBorder="1" applyAlignment="1" applyProtection="1">
      <alignment horizontal="center" wrapText="1"/>
      <protection locked="0"/>
    </xf>
    <xf numFmtId="9" fontId="0" fillId="56" borderId="29" xfId="15" applyNumberFormat="1" applyFont="1" applyFill="1" applyBorder="1" applyProtection="1">
      <protection locked="0"/>
    </xf>
    <xf numFmtId="174" fontId="0" fillId="0" borderId="0" xfId="15" applyNumberFormat="1" applyFont="1" applyProtection="1">
      <protection locked="0"/>
    </xf>
    <xf numFmtId="0" fontId="0" fillId="56" borderId="29" xfId="0" applyFill="1" applyBorder="1" applyProtection="1">
      <protection locked="0"/>
    </xf>
    <xf numFmtId="0" fontId="0" fillId="0" borderId="0" xfId="0" applyFont="1" applyFill="1" applyProtection="1">
      <protection locked="0"/>
    </xf>
    <xf numFmtId="9" fontId="0" fillId="56" borderId="26" xfId="15" applyNumberFormat="1" applyFont="1" applyFill="1" applyBorder="1" applyProtection="1">
      <protection locked="0"/>
    </xf>
    <xf numFmtId="167" fontId="0" fillId="56" borderId="26" xfId="0" applyNumberFormat="1" applyFill="1" applyBorder="1" applyAlignment="1" applyProtection="1">
      <alignment horizontal="right" indent="1"/>
      <protection locked="0"/>
    </xf>
    <xf numFmtId="9" fontId="0" fillId="56" borderId="27" xfId="0" applyNumberFormat="1" applyFill="1" applyBorder="1" applyProtection="1">
      <protection locked="0"/>
    </xf>
    <xf numFmtId="9" fontId="0" fillId="56" borderId="30" xfId="15" applyNumberFormat="1" applyFont="1" applyFill="1" applyBorder="1" applyProtection="1">
      <protection locked="0"/>
    </xf>
    <xf numFmtId="37" fontId="39" fillId="0" borderId="0" xfId="108" applyFont="1" applyFill="1" applyAlignment="1" applyProtection="1">
      <alignment horizontal="left"/>
      <protection locked="0"/>
    </xf>
    <xf numFmtId="0" fontId="42" fillId="0" borderId="0" xfId="0" applyFont="1" applyFill="1" applyAlignment="1" applyProtection="1">
      <alignment horizontal="left" vertical="top"/>
      <protection locked="0"/>
    </xf>
    <xf numFmtId="0" fontId="41" fillId="0" borderId="0" xfId="0" applyFont="1" applyFill="1" applyAlignment="1" applyProtection="1">
      <alignment horizontal="left" vertical="top"/>
      <protection locked="0"/>
    </xf>
    <xf numFmtId="167" fontId="38" fillId="56" borderId="20" xfId="88" applyNumberFormat="1" applyFont="1" applyFill="1" applyBorder="1" applyAlignment="1" applyProtection="1" quotePrefix="1">
      <alignment horizontal="right" vertical="center" indent="1"/>
      <protection/>
    </xf>
    <xf numFmtId="9" fontId="0" fillId="56" borderId="19" xfId="0" applyNumberFormat="1" applyFill="1" applyBorder="1" applyProtection="1">
      <protection locked="0"/>
    </xf>
    <xf numFmtId="0" fontId="0" fillId="56" borderId="27" xfId="0" applyFill="1" applyBorder="1" applyProtection="1">
      <protection locked="0"/>
    </xf>
    <xf numFmtId="167" fontId="38" fillId="56" borderId="23" xfId="108" applyNumberFormat="1" applyFont="1" applyFill="1" applyBorder="1" applyAlignment="1">
      <alignment horizontal="right" vertical="center" indent="1"/>
      <protection/>
    </xf>
    <xf numFmtId="4" fontId="0" fillId="0" borderId="0" xfId="0" applyNumberFormat="1" applyProtection="1">
      <protection locked="0"/>
    </xf>
    <xf numFmtId="4" fontId="0" fillId="0" borderId="0" xfId="0" applyNumberFormat="1"/>
    <xf numFmtId="6" fontId="0" fillId="0" borderId="0" xfId="0" applyNumberFormat="1"/>
    <xf numFmtId="167" fontId="39" fillId="56" borderId="26" xfId="88" applyNumberFormat="1" applyFont="1" applyFill="1" applyBorder="1" applyAlignment="1" applyProtection="1">
      <alignment horizontal="right" vertical="center" indent="1"/>
      <protection locked="0"/>
    </xf>
    <xf numFmtId="0" fontId="56" fillId="0" borderId="0" xfId="0" applyFont="1"/>
    <xf numFmtId="0" fontId="42" fillId="0" borderId="0" xfId="0" applyFont="1" applyFill="1" applyAlignment="1" applyProtection="1">
      <alignment vertical="top" wrapText="1"/>
      <protection locked="0"/>
    </xf>
    <xf numFmtId="37" fontId="39" fillId="0" borderId="20" xfId="108" applyFont="1" applyFill="1" applyBorder="1" applyAlignment="1">
      <alignment horizontal="center" wrapText="1"/>
      <protection/>
    </xf>
    <xf numFmtId="167" fontId="39" fillId="0" borderId="20" xfId="88" applyNumberFormat="1" applyFont="1" applyFill="1" applyBorder="1" applyAlignment="1" applyProtection="1">
      <alignment horizontal="right" indent="1"/>
      <protection/>
    </xf>
    <xf numFmtId="167" fontId="38" fillId="0" borderId="24" xfId="88" applyNumberFormat="1" applyFont="1" applyFill="1" applyBorder="1" applyAlignment="1">
      <alignment horizontal="right" vertical="center" indent="1"/>
    </xf>
    <xf numFmtId="167" fontId="38" fillId="0" borderId="19" xfId="88" applyNumberFormat="1" applyFont="1" applyFill="1" applyBorder="1" applyAlignment="1">
      <alignment horizontal="right" vertical="center" indent="1"/>
    </xf>
    <xf numFmtId="167" fontId="38" fillId="0" borderId="19" xfId="88" applyNumberFormat="1" applyFont="1" applyFill="1" applyBorder="1" applyAlignment="1" applyProtection="1">
      <alignment horizontal="right" vertical="center" indent="1"/>
      <protection locked="0"/>
    </xf>
    <xf numFmtId="167" fontId="39" fillId="0" borderId="25" xfId="88" applyNumberFormat="1" applyFont="1" applyFill="1" applyBorder="1" applyAlignment="1">
      <alignment horizontal="right" vertical="center" indent="1"/>
    </xf>
    <xf numFmtId="167" fontId="38" fillId="0" borderId="24" xfId="88" applyNumberFormat="1" applyFont="1" applyFill="1" applyBorder="1" applyAlignment="1" applyProtection="1">
      <alignment horizontal="right" vertical="center" indent="1"/>
      <protection locked="0"/>
    </xf>
    <xf numFmtId="167" fontId="39" fillId="0" borderId="26" xfId="88" applyNumberFormat="1" applyFont="1" applyFill="1" applyBorder="1" applyAlignment="1">
      <alignment horizontal="right" vertical="center" indent="1"/>
    </xf>
    <xf numFmtId="167" fontId="39" fillId="0" borderId="20" xfId="108" applyNumberFormat="1" applyFont="1" applyFill="1" applyBorder="1" applyAlignment="1" applyProtection="1">
      <alignment horizontal="right" vertical="center" indent="1"/>
      <protection locked="0"/>
    </xf>
    <xf numFmtId="167" fontId="38" fillId="0" borderId="23" xfId="108" applyNumberFormat="1" applyFont="1" applyFill="1" applyBorder="1" applyAlignment="1" applyProtection="1">
      <alignment horizontal="right" indent="1"/>
      <protection locked="0"/>
    </xf>
    <xf numFmtId="167" fontId="38" fillId="0" borderId="20" xfId="88" applyNumberFormat="1" applyFont="1" applyFill="1" applyBorder="1" applyAlignment="1" applyProtection="1" quotePrefix="1">
      <alignment horizontal="right" vertical="center" indent="1"/>
      <protection/>
    </xf>
    <xf numFmtId="167" fontId="38" fillId="0" borderId="19" xfId="18" applyNumberFormat="1" applyFont="1" applyFill="1" applyBorder="1" applyAlignment="1" applyProtection="1">
      <alignment horizontal="right" vertical="center" indent="1"/>
      <protection locked="0"/>
    </xf>
    <xf numFmtId="167" fontId="39" fillId="0" borderId="19" xfId="88" applyNumberFormat="1" applyFont="1" applyFill="1" applyBorder="1" applyAlignment="1">
      <alignment horizontal="right" vertical="center" indent="1"/>
    </xf>
    <xf numFmtId="167" fontId="39" fillId="0" borderId="26" xfId="18" applyNumberFormat="1" applyFont="1" applyFill="1" applyBorder="1" applyAlignment="1">
      <alignment horizontal="right" vertical="center" indent="1"/>
    </xf>
    <xf numFmtId="167" fontId="39" fillId="0" borderId="20" xfId="18" applyNumberFormat="1" applyFont="1" applyFill="1" applyBorder="1" applyAlignment="1">
      <alignment horizontal="right" vertical="center" indent="1"/>
    </xf>
    <xf numFmtId="8" fontId="0" fillId="0" borderId="0" xfId="0" applyNumberFormat="1" applyProtection="1">
      <protection locked="0"/>
    </xf>
    <xf numFmtId="0" fontId="41" fillId="0" borderId="0" xfId="0" applyFont="1" applyFill="1" applyAlignment="1" applyProtection="1">
      <alignment vertical="top" wrapText="1"/>
      <protection locked="0"/>
    </xf>
    <xf numFmtId="6" fontId="0" fillId="0" borderId="0" xfId="0" applyNumberFormat="1" applyProtection="1">
      <protection locked="0"/>
    </xf>
    <xf numFmtId="8" fontId="0" fillId="0" borderId="0" xfId="0" applyNumberFormat="1"/>
    <xf numFmtId="8" fontId="0" fillId="0" borderId="0" xfId="0" applyNumberFormat="1" applyFont="1" applyFill="1" applyProtection="1">
      <protection locked="0"/>
    </xf>
    <xf numFmtId="37" fontId="39" fillId="0" borderId="31" xfId="108" applyFont="1" applyFill="1" applyBorder="1" applyAlignment="1">
      <alignment horizontal="center" wrapText="1"/>
      <protection/>
    </xf>
    <xf numFmtId="0" fontId="42" fillId="0" borderId="0" xfId="0" applyFont="1" applyFill="1" applyAlignment="1" applyProtection="1">
      <alignment horizontal="left" vertical="top" wrapText="1"/>
      <protection locked="0"/>
    </xf>
    <xf numFmtId="0" fontId="39" fillId="56" borderId="0" xfId="0" applyFont="1" applyFill="1" applyAlignment="1" applyProtection="1">
      <alignment horizontal="center"/>
      <protection locked="0"/>
    </xf>
    <xf numFmtId="0" fontId="16" fillId="0" borderId="32" xfId="0" applyFont="1" applyFill="1" applyBorder="1" applyAlignment="1" applyProtection="1">
      <alignment horizontal="center"/>
      <protection locked="0"/>
    </xf>
    <xf numFmtId="0" fontId="16" fillId="57" borderId="33" xfId="0" applyFont="1" applyFill="1" applyBorder="1" applyAlignment="1" applyProtection="1">
      <alignment horizontal="center"/>
      <protection locked="0"/>
    </xf>
    <xf numFmtId="0" fontId="16" fillId="57" borderId="34" xfId="0" applyFont="1" applyFill="1" applyBorder="1" applyAlignment="1" applyProtection="1">
      <alignment horizontal="center"/>
      <protection locked="0"/>
    </xf>
    <xf numFmtId="0" fontId="16" fillId="57" borderId="29" xfId="0" applyFont="1" applyFill="1" applyBorder="1" applyAlignment="1" applyProtection="1">
      <alignment horizontal="center"/>
      <protection locked="0"/>
    </xf>
    <xf numFmtId="0" fontId="43" fillId="0" borderId="0" xfId="0" applyFont="1" applyFill="1" applyAlignment="1" applyProtection="1">
      <alignment horizontal="left" vertical="top"/>
      <protection locked="0"/>
    </xf>
    <xf numFmtId="0" fontId="41" fillId="0" borderId="0" xfId="0" applyFont="1" applyFill="1" applyAlignment="1" applyProtection="1">
      <alignment horizontal="left" vertical="top" wrapText="1"/>
      <protection locked="0"/>
    </xf>
  </cellXfs>
  <cellStyles count="56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2" xfId="61"/>
    <cellStyle name="20% - Accent2 2" xfId="62"/>
    <cellStyle name="20% - Accent3 2" xfId="63"/>
    <cellStyle name="20% - Accent4 2" xfId="64"/>
    <cellStyle name="20% - Accent5 2" xfId="65"/>
    <cellStyle name="20% - Accent6 2" xfId="66"/>
    <cellStyle name="40% - Accent1 2" xfId="67"/>
    <cellStyle name="40% - Accent2 2" xfId="68"/>
    <cellStyle name="40% - Accent3 2" xfId="69"/>
    <cellStyle name="40% - Accent4 2" xfId="70"/>
    <cellStyle name="40% - Accent5 2" xfId="71"/>
    <cellStyle name="40% - Accent6 2" xfId="72"/>
    <cellStyle name="60% - Accent1 2" xfId="73"/>
    <cellStyle name="60% - Accent2 2" xfId="74"/>
    <cellStyle name="60% - Accent3 2" xfId="75"/>
    <cellStyle name="60% - Accent4 2" xfId="76"/>
    <cellStyle name="60% - Accent5 2" xfId="77"/>
    <cellStyle name="60% - Accent6 2" xfId="78"/>
    <cellStyle name="Accent1 2" xfId="79"/>
    <cellStyle name="Accent2 2" xfId="80"/>
    <cellStyle name="Accent3 2" xfId="81"/>
    <cellStyle name="Accent4 2" xfId="82"/>
    <cellStyle name="Accent5 2" xfId="83"/>
    <cellStyle name="Accent6 2" xfId="84"/>
    <cellStyle name="Bad 2" xfId="85"/>
    <cellStyle name="Calculation 2" xfId="86"/>
    <cellStyle name="Check Cell 2" xfId="87"/>
    <cellStyle name="Comma 2" xfId="88"/>
    <cellStyle name="Comma 3" xfId="89"/>
    <cellStyle name="Currency 2" xfId="90"/>
    <cellStyle name="Currency 3" xfId="91"/>
    <cellStyle name="Currency 4" xfId="92"/>
    <cellStyle name="Date" xfId="93"/>
    <cellStyle name="Explanatory Text 2" xfId="94"/>
    <cellStyle name="Fund" xfId="95"/>
    <cellStyle name="General"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2" xfId="105"/>
    <cellStyle name="Normal 3" xfId="106"/>
    <cellStyle name="Normal 4" xfId="107"/>
    <cellStyle name="Normal_AIRPLAN.XLS" xfId="108"/>
    <cellStyle name="Note 2" xfId="109"/>
    <cellStyle name="Output 2" xfId="110"/>
    <cellStyle name="Phone" xfId="111"/>
    <cellStyle name="Title 2" xfId="112"/>
    <cellStyle name="Total 2" xfId="113"/>
    <cellStyle name="w15" xfId="114"/>
    <cellStyle name="Warning Text 2" xfId="115"/>
    <cellStyle name="Normal 6" xfId="116"/>
    <cellStyle name="Account" xfId="117"/>
    <cellStyle name="Account 10" xfId="118"/>
    <cellStyle name="Account 11" xfId="119"/>
    <cellStyle name="Account 12" xfId="120"/>
    <cellStyle name="Account 13" xfId="121"/>
    <cellStyle name="Account 14" xfId="122"/>
    <cellStyle name="Account 15" xfId="123"/>
    <cellStyle name="Account 2" xfId="124"/>
    <cellStyle name="Account 3" xfId="125"/>
    <cellStyle name="Account 4" xfId="126"/>
    <cellStyle name="Account 5" xfId="127"/>
    <cellStyle name="Account 6" xfId="128"/>
    <cellStyle name="Account 7" xfId="129"/>
    <cellStyle name="Account 8" xfId="130"/>
    <cellStyle name="Account 9" xfId="131"/>
    <cellStyle name="Comma 2 2" xfId="132"/>
    <cellStyle name="Comma 2 2 2" xfId="133"/>
    <cellStyle name="Comma 2 2 2 2" xfId="134"/>
    <cellStyle name="Comma 2 3" xfId="135"/>
    <cellStyle name="Comma 2 3 2" xfId="136"/>
    <cellStyle name="Comma 3 2" xfId="137"/>
    <cellStyle name="Comma 3 2 2" xfId="138"/>
    <cellStyle name="Comma 4" xfId="139"/>
    <cellStyle name="Comma 4 2" xfId="140"/>
    <cellStyle name="Comma 5" xfId="141"/>
    <cellStyle name="Comma 5 2" xfId="142"/>
    <cellStyle name="Comma 6" xfId="143"/>
    <cellStyle name="Comma 6 2" xfId="144"/>
    <cellStyle name="Comma 6 3" xfId="145"/>
    <cellStyle name="Currency 2 2" xfId="146"/>
    <cellStyle name="Currency 2 2 2" xfId="147"/>
    <cellStyle name="Currency 2 3" xfId="148"/>
    <cellStyle name="Currency 2 4" xfId="149"/>
    <cellStyle name="Currency 2 5" xfId="150"/>
    <cellStyle name="Currency 3 2" xfId="151"/>
    <cellStyle name="Currency 3 3" xfId="152"/>
    <cellStyle name="Currency 5" xfId="153"/>
    <cellStyle name="Currency 5 2" xfId="154"/>
    <cellStyle name="Fund 10" xfId="155"/>
    <cellStyle name="Fund 11" xfId="156"/>
    <cellStyle name="Fund 12" xfId="157"/>
    <cellStyle name="Fund 13" xfId="158"/>
    <cellStyle name="Fund 14" xfId="159"/>
    <cellStyle name="Fund 15" xfId="160"/>
    <cellStyle name="Fund 2" xfId="161"/>
    <cellStyle name="Fund 3" xfId="162"/>
    <cellStyle name="Fund 4" xfId="163"/>
    <cellStyle name="Fund 5" xfId="164"/>
    <cellStyle name="Fund 6" xfId="165"/>
    <cellStyle name="Fund 7" xfId="166"/>
    <cellStyle name="Fund 8" xfId="167"/>
    <cellStyle name="Fund 9" xfId="168"/>
    <cellStyle name="Normal 10" xfId="169"/>
    <cellStyle name="Normal 12" xfId="170"/>
    <cellStyle name="Normal 15" xfId="171"/>
    <cellStyle name="Normal 2 10" xfId="172"/>
    <cellStyle name="Normal 2 11" xfId="173"/>
    <cellStyle name="Normal 2 12" xfId="174"/>
    <cellStyle name="Normal 2 13" xfId="175"/>
    <cellStyle name="Normal 2 14" xfId="176"/>
    <cellStyle name="Normal 2 15" xfId="177"/>
    <cellStyle name="Normal 2 16" xfId="178"/>
    <cellStyle name="Normal 2 2" xfId="179"/>
    <cellStyle name="Normal 2 2 10" xfId="180"/>
    <cellStyle name="Normal 2 2 11" xfId="181"/>
    <cellStyle name="Normal 2 2 12" xfId="182"/>
    <cellStyle name="Normal 2 2 13" xfId="183"/>
    <cellStyle name="Normal 2 2 14" xfId="184"/>
    <cellStyle name="Normal 2 2 15" xfId="185"/>
    <cellStyle name="Normal 2 2 16" xfId="186"/>
    <cellStyle name="Normal 2 2 17" xfId="187"/>
    <cellStyle name="Normal 2 2 2" xfId="188"/>
    <cellStyle name="Normal 2 2 3" xfId="189"/>
    <cellStyle name="Normal 2 2 4" xfId="190"/>
    <cellStyle name="Normal 2 2 5" xfId="191"/>
    <cellStyle name="Normal 2 2 6" xfId="192"/>
    <cellStyle name="Normal 2 2 7" xfId="193"/>
    <cellStyle name="Normal 2 2 8" xfId="194"/>
    <cellStyle name="Normal 2 2 9" xfId="195"/>
    <cellStyle name="Normal 2 3" xfId="196"/>
    <cellStyle name="Normal 2 4" xfId="197"/>
    <cellStyle name="Normal 2 5" xfId="198"/>
    <cellStyle name="Normal 2 6" xfId="199"/>
    <cellStyle name="Normal 2 7" xfId="200"/>
    <cellStyle name="Normal 2 8" xfId="201"/>
    <cellStyle name="Normal 2 9" xfId="202"/>
    <cellStyle name="Normal 3 2" xfId="203"/>
    <cellStyle name="Normal 3 2 2" xfId="204"/>
    <cellStyle name="Normal 3 2 2 2" xfId="205"/>
    <cellStyle name="Normal 3 2 2 2 2" xfId="206"/>
    <cellStyle name="Normal 3 2 2 3" xfId="207"/>
    <cellStyle name="Normal 3 2 2 4" xfId="208"/>
    <cellStyle name="Normal 3 2 3" xfId="209"/>
    <cellStyle name="Normal 3 2 3 2" xfId="210"/>
    <cellStyle name="Normal 3 2 4" xfId="211"/>
    <cellStyle name="Normal 3 2 5" xfId="212"/>
    <cellStyle name="Normal 3 3" xfId="213"/>
    <cellStyle name="Normal 3 3 2" xfId="214"/>
    <cellStyle name="Normal 3 3 3" xfId="215"/>
    <cellStyle name="Normal 3 4" xfId="216"/>
    <cellStyle name="Normal 3 4 2" xfId="217"/>
    <cellStyle name="Normal 3 4 2 2" xfId="218"/>
    <cellStyle name="Normal 3 4 3" xfId="219"/>
    <cellStyle name="Normal 3 5" xfId="220"/>
    <cellStyle name="Normal 3 5 2" xfId="221"/>
    <cellStyle name="Normal 3 6" xfId="222"/>
    <cellStyle name="Normal 3 7" xfId="223"/>
    <cellStyle name="Normal 4 2" xfId="224"/>
    <cellStyle name="Normal 4 2 2" xfId="225"/>
    <cellStyle name="Normal 4 3" xfId="226"/>
    <cellStyle name="Normal 5" xfId="227"/>
    <cellStyle name="Normal 5 2" xfId="228"/>
    <cellStyle name="Normal 5 2 2" xfId="229"/>
    <cellStyle name="Normal 5 2 2 2" xfId="230"/>
    <cellStyle name="Normal 5 2 3" xfId="231"/>
    <cellStyle name="Normal 5 2 4" xfId="232"/>
    <cellStyle name="Normal 5 3" xfId="233"/>
    <cellStyle name="Normal 5 3 2" xfId="234"/>
    <cellStyle name="Normal 5 4" xfId="235"/>
    <cellStyle name="Normal 5 5" xfId="236"/>
    <cellStyle name="Normal 5 6" xfId="237"/>
    <cellStyle name="Normal 5 7" xfId="238"/>
    <cellStyle name="Normal 6 2" xfId="239"/>
    <cellStyle name="Normal 6 3" xfId="240"/>
    <cellStyle name="Normal 7" xfId="241"/>
    <cellStyle name="Normal 8" xfId="242"/>
    <cellStyle name="Normal 9" xfId="243"/>
    <cellStyle name="Note 2 2" xfId="244"/>
    <cellStyle name="Note 2 2 2" xfId="245"/>
    <cellStyle name="Org" xfId="246"/>
    <cellStyle name="Org 10" xfId="247"/>
    <cellStyle name="Org 11" xfId="248"/>
    <cellStyle name="Org 12" xfId="249"/>
    <cellStyle name="Org 13" xfId="250"/>
    <cellStyle name="Org 14" xfId="251"/>
    <cellStyle name="Org 15" xfId="252"/>
    <cellStyle name="Org 2" xfId="253"/>
    <cellStyle name="Org 3" xfId="254"/>
    <cellStyle name="Org 4" xfId="255"/>
    <cellStyle name="Org 5" xfId="256"/>
    <cellStyle name="Org 6" xfId="257"/>
    <cellStyle name="Org 7" xfId="258"/>
    <cellStyle name="Org 8" xfId="259"/>
    <cellStyle name="Org 9" xfId="260"/>
    <cellStyle name="Percent 2" xfId="261"/>
    <cellStyle name="Percent 2 10" xfId="262"/>
    <cellStyle name="Percent 2 11" xfId="263"/>
    <cellStyle name="Percent 2 12" xfId="264"/>
    <cellStyle name="Percent 2 13" xfId="265"/>
    <cellStyle name="Percent 2 14" xfId="266"/>
    <cellStyle name="Percent 2 15" xfId="267"/>
    <cellStyle name="Percent 2 2" xfId="268"/>
    <cellStyle name="Percent 2 3" xfId="269"/>
    <cellStyle name="Percent 2 4" xfId="270"/>
    <cellStyle name="Percent 2 5" xfId="271"/>
    <cellStyle name="Percent 2 6" xfId="272"/>
    <cellStyle name="Percent 2 7" xfId="273"/>
    <cellStyle name="Percent 2 8" xfId="274"/>
    <cellStyle name="Percent 2 9" xfId="275"/>
    <cellStyle name="Percent 3" xfId="276"/>
    <cellStyle name="Percent 3 2" xfId="277"/>
    <cellStyle name="Percent 4" xfId="278"/>
    <cellStyle name="Project" xfId="279"/>
    <cellStyle name="Project 10" xfId="280"/>
    <cellStyle name="Project 11" xfId="281"/>
    <cellStyle name="Project 12" xfId="282"/>
    <cellStyle name="Project 13" xfId="283"/>
    <cellStyle name="Project 14" xfId="284"/>
    <cellStyle name="Project 15" xfId="285"/>
    <cellStyle name="Project 2" xfId="286"/>
    <cellStyle name="Project 3" xfId="287"/>
    <cellStyle name="Project 4" xfId="288"/>
    <cellStyle name="Project 5" xfId="289"/>
    <cellStyle name="Project 6" xfId="290"/>
    <cellStyle name="Project 7" xfId="291"/>
    <cellStyle name="Project 8" xfId="292"/>
    <cellStyle name="Project 9" xfId="293"/>
    <cellStyle name="t" xfId="294"/>
    <cellStyle name="task" xfId="295"/>
    <cellStyle name="task 10" xfId="296"/>
    <cellStyle name="task 11" xfId="297"/>
    <cellStyle name="task 12" xfId="298"/>
    <cellStyle name="task 13" xfId="299"/>
    <cellStyle name="task 14" xfId="300"/>
    <cellStyle name="task 15" xfId="301"/>
    <cellStyle name="task 2" xfId="302"/>
    <cellStyle name="task 3" xfId="303"/>
    <cellStyle name="task 4" xfId="304"/>
    <cellStyle name="task 5" xfId="305"/>
    <cellStyle name="task 6" xfId="306"/>
    <cellStyle name="task 7" xfId="307"/>
    <cellStyle name="task 8" xfId="308"/>
    <cellStyle name="task 9" xfId="309"/>
    <cellStyle name="Total 3" xfId="310"/>
    <cellStyle name="Comma 5 3" xfId="311"/>
    <cellStyle name="Comma 6 4" xfId="312"/>
    <cellStyle name="Currency 3 4" xfId="313"/>
    <cellStyle name="Normal 4 2 3" xfId="314"/>
    <cellStyle name="Normal 5 8" xfId="315"/>
    <cellStyle name="Normal 9 2" xfId="316"/>
    <cellStyle name="Note 2 2 3" xfId="317"/>
    <cellStyle name="Normal 2 3 2" xfId="318"/>
    <cellStyle name="20% - Accent1 2 2" xfId="319"/>
    <cellStyle name="20% - Accent2 2 2" xfId="320"/>
    <cellStyle name="20% - Accent3 2 2" xfId="321"/>
    <cellStyle name="20% - Accent4 2 2" xfId="322"/>
    <cellStyle name="20% - Accent6 2 2" xfId="323"/>
    <cellStyle name="40% - Accent1 2 2" xfId="324"/>
    <cellStyle name="40% - Accent3 2 2" xfId="325"/>
    <cellStyle name="40% - Accent4 2 2" xfId="326"/>
    <cellStyle name="40% - Accent5 2 2" xfId="327"/>
    <cellStyle name="40% - Accent6 2 2" xfId="328"/>
    <cellStyle name="60% - Accent1 2 2" xfId="329"/>
    <cellStyle name="60% - Accent2 2 2" xfId="330"/>
    <cellStyle name="60% - Accent3 2 2" xfId="331"/>
    <cellStyle name="60% - Accent4 2 2" xfId="332"/>
    <cellStyle name="60% - Accent5 2 2" xfId="333"/>
    <cellStyle name="60% - Accent6 2 2" xfId="334"/>
    <cellStyle name="60% Accent1" xfId="335"/>
    <cellStyle name="Accent1 2 2" xfId="336"/>
    <cellStyle name="Accent2 2 2" xfId="337"/>
    <cellStyle name="Accent3 2 2" xfId="338"/>
    <cellStyle name="Accent4 2 2" xfId="339"/>
    <cellStyle name="Accent6 2 2" xfId="340"/>
    <cellStyle name="Account 10 2" xfId="341"/>
    <cellStyle name="Account 10 2 2" xfId="342"/>
    <cellStyle name="Account 10 3" xfId="343"/>
    <cellStyle name="Account 11 2" xfId="344"/>
    <cellStyle name="Account 11 2 2" xfId="345"/>
    <cellStyle name="Account 11 3" xfId="346"/>
    <cellStyle name="Account 12 2" xfId="347"/>
    <cellStyle name="Account 12 2 2" xfId="348"/>
    <cellStyle name="Account 12 3" xfId="349"/>
    <cellStyle name="Account 13 2" xfId="350"/>
    <cellStyle name="Account 13 2 2" xfId="351"/>
    <cellStyle name="Account 13 3" xfId="352"/>
    <cellStyle name="Account 14 2" xfId="353"/>
    <cellStyle name="Account 14 2 2" xfId="354"/>
    <cellStyle name="Account 14 3" xfId="355"/>
    <cellStyle name="Account 15 2" xfId="356"/>
    <cellStyle name="Account 15 2 2" xfId="357"/>
    <cellStyle name="Account 15 3" xfId="358"/>
    <cellStyle name="Account 2 2" xfId="359"/>
    <cellStyle name="Account 2 2 2" xfId="360"/>
    <cellStyle name="Account 2 3" xfId="361"/>
    <cellStyle name="Account 3 2" xfId="362"/>
    <cellStyle name="Account 3 2 2" xfId="363"/>
    <cellStyle name="Account 3 3" xfId="364"/>
    <cellStyle name="Account 4 2" xfId="365"/>
    <cellStyle name="Account 4 2 2" xfId="366"/>
    <cellStyle name="Account 4 3" xfId="367"/>
    <cellStyle name="Account 5 2" xfId="368"/>
    <cellStyle name="Account 5 2 2" xfId="369"/>
    <cellStyle name="Account 5 3" xfId="370"/>
    <cellStyle name="Account 6 2" xfId="371"/>
    <cellStyle name="Account 6 2 2" xfId="372"/>
    <cellStyle name="Account 6 3" xfId="373"/>
    <cellStyle name="Account 7 2" xfId="374"/>
    <cellStyle name="Account 7 2 2" xfId="375"/>
    <cellStyle name="Account 7 3" xfId="376"/>
    <cellStyle name="Account 8 2" xfId="377"/>
    <cellStyle name="Account 8 2 2" xfId="378"/>
    <cellStyle name="Account 8 3" xfId="379"/>
    <cellStyle name="Account 9 2" xfId="380"/>
    <cellStyle name="Account 9 2 2" xfId="381"/>
    <cellStyle name="Account 9 3" xfId="382"/>
    <cellStyle name="Bad 2 2" xfId="383"/>
    <cellStyle name="Calculation 2 2" xfId="384"/>
    <cellStyle name="Comma 7" xfId="385"/>
    <cellStyle name="Comma 7 2" xfId="386"/>
    <cellStyle name="Currency 2 6" xfId="387"/>
    <cellStyle name="Currency 6" xfId="388"/>
    <cellStyle name="Currency 6 2" xfId="389"/>
    <cellStyle name="Fund 10 2" xfId="390"/>
    <cellStyle name="Fund 10 2 2" xfId="391"/>
    <cellStyle name="Fund 10 3" xfId="392"/>
    <cellStyle name="Fund 11 2" xfId="393"/>
    <cellStyle name="Fund 11 2 2" xfId="394"/>
    <cellStyle name="Fund 11 3" xfId="395"/>
    <cellStyle name="Fund 12 2" xfId="396"/>
    <cellStyle name="Fund 12 2 2" xfId="397"/>
    <cellStyle name="Fund 12 3" xfId="398"/>
    <cellStyle name="Fund 13 2" xfId="399"/>
    <cellStyle name="Fund 13 2 2" xfId="400"/>
    <cellStyle name="Fund 13 3" xfId="401"/>
    <cellStyle name="Fund 14 2" xfId="402"/>
    <cellStyle name="Fund 14 2 2" xfId="403"/>
    <cellStyle name="Fund 14 3" xfId="404"/>
    <cellStyle name="Fund 15 2" xfId="405"/>
    <cellStyle name="Fund 15 2 2" xfId="406"/>
    <cellStyle name="Fund 15 3" xfId="407"/>
    <cellStyle name="Fund 2 2" xfId="408"/>
    <cellStyle name="Fund 2 2 2" xfId="409"/>
    <cellStyle name="Fund 2 3" xfId="410"/>
    <cellStyle name="Fund 3 2" xfId="411"/>
    <cellStyle name="Fund 3 2 2" xfId="412"/>
    <cellStyle name="Fund 3 3" xfId="413"/>
    <cellStyle name="Fund 4 2" xfId="414"/>
    <cellStyle name="Fund 4 2 2" xfId="415"/>
    <cellStyle name="Fund 4 3" xfId="416"/>
    <cellStyle name="Fund 5 2" xfId="417"/>
    <cellStyle name="Fund 5 2 2" xfId="418"/>
    <cellStyle name="Fund 5 3" xfId="419"/>
    <cellStyle name="Fund 6 2" xfId="420"/>
    <cellStyle name="Fund 6 2 2" xfId="421"/>
    <cellStyle name="Fund 6 3" xfId="422"/>
    <cellStyle name="Fund 7 2" xfId="423"/>
    <cellStyle name="Fund 7 2 2" xfId="424"/>
    <cellStyle name="Fund 7 3" xfId="425"/>
    <cellStyle name="Fund 8 2" xfId="426"/>
    <cellStyle name="Fund 8 2 2" xfId="427"/>
    <cellStyle name="Fund 8 3" xfId="428"/>
    <cellStyle name="Fund 9 2" xfId="429"/>
    <cellStyle name="Fund 9 2 2" xfId="430"/>
    <cellStyle name="Fund 9 3" xfId="431"/>
    <cellStyle name="Good 2 2" xfId="432"/>
    <cellStyle name="Heading 1 2 2" xfId="433"/>
    <cellStyle name="Heading 2 2 2" xfId="434"/>
    <cellStyle name="Heading 3 2 2" xfId="435"/>
    <cellStyle name="Heading 4 2 2" xfId="436"/>
    <cellStyle name="Hyperlink 2" xfId="437"/>
    <cellStyle name="Hyperlink 3" xfId="438"/>
    <cellStyle name="Input 2 2" xfId="439"/>
    <cellStyle name="Linked Cell 2 2" xfId="440"/>
    <cellStyle name="Neutral 2 2" xfId="441"/>
    <cellStyle name="Normal 11" xfId="442"/>
    <cellStyle name="Normal 11 2" xfId="443"/>
    <cellStyle name="Normal 4 4" xfId="444"/>
    <cellStyle name="Normal 5 2 5" xfId="445"/>
    <cellStyle name="Normal 5 9" xfId="446"/>
    <cellStyle name="Normal 9 3" xfId="447"/>
    <cellStyle name="Normal 9 4" xfId="448"/>
    <cellStyle name="Org 10 2" xfId="449"/>
    <cellStyle name="Org 10 2 2" xfId="450"/>
    <cellStyle name="Org 10 3" xfId="451"/>
    <cellStyle name="Org 11 2" xfId="452"/>
    <cellStyle name="Org 11 2 2" xfId="453"/>
    <cellStyle name="Org 11 3" xfId="454"/>
    <cellStyle name="Org 12 2" xfId="455"/>
    <cellStyle name="Org 12 2 2" xfId="456"/>
    <cellStyle name="Org 12 3" xfId="457"/>
    <cellStyle name="Org 13 2" xfId="458"/>
    <cellStyle name="Org 13 2 2" xfId="459"/>
    <cellStyle name="Org 13 3" xfId="460"/>
    <cellStyle name="Org 14 2" xfId="461"/>
    <cellStyle name="Org 14 2 2" xfId="462"/>
    <cellStyle name="Org 14 3" xfId="463"/>
    <cellStyle name="Org 15 2" xfId="464"/>
    <cellStyle name="Org 15 2 2" xfId="465"/>
    <cellStyle name="Org 15 3" xfId="466"/>
    <cellStyle name="Org 2 2" xfId="467"/>
    <cellStyle name="Org 2 2 2" xfId="468"/>
    <cellStyle name="Org 2 3" xfId="469"/>
    <cellStyle name="Org 3 2" xfId="470"/>
    <cellStyle name="Org 3 2 2" xfId="471"/>
    <cellStyle name="Org 3 3" xfId="472"/>
    <cellStyle name="Org 4 2" xfId="473"/>
    <cellStyle name="Org 4 2 2" xfId="474"/>
    <cellStyle name="Org 4 3" xfId="475"/>
    <cellStyle name="Org 5 2" xfId="476"/>
    <cellStyle name="Org 5 2 2" xfId="477"/>
    <cellStyle name="Org 5 3" xfId="478"/>
    <cellStyle name="Org 6 2" xfId="479"/>
    <cellStyle name="Org 6 2 2" xfId="480"/>
    <cellStyle name="Org 6 3" xfId="481"/>
    <cellStyle name="Org 7 2" xfId="482"/>
    <cellStyle name="Org 7 2 2" xfId="483"/>
    <cellStyle name="Org 7 3" xfId="484"/>
    <cellStyle name="Org 8 2" xfId="485"/>
    <cellStyle name="Org 8 2 2" xfId="486"/>
    <cellStyle name="Org 8 3" xfId="487"/>
    <cellStyle name="Org 9 2" xfId="488"/>
    <cellStyle name="Org 9 2 2" xfId="489"/>
    <cellStyle name="Org 9 3" xfId="490"/>
    <cellStyle name="Output 2 2" xfId="491"/>
    <cellStyle name="Project 10 2" xfId="492"/>
    <cellStyle name="Project 10 2 2" xfId="493"/>
    <cellStyle name="Project 10 3" xfId="494"/>
    <cellStyle name="Project 11 2" xfId="495"/>
    <cellStyle name="Project 11 2 2" xfId="496"/>
    <cellStyle name="Project 11 3" xfId="497"/>
    <cellStyle name="Project 12 2" xfId="498"/>
    <cellStyle name="Project 12 2 2" xfId="499"/>
    <cellStyle name="Project 12 3" xfId="500"/>
    <cellStyle name="Project 13 2" xfId="501"/>
    <cellStyle name="Project 13 2 2" xfId="502"/>
    <cellStyle name="Project 13 3" xfId="503"/>
    <cellStyle name="Project 14 2" xfId="504"/>
    <cellStyle name="Project 14 2 2" xfId="505"/>
    <cellStyle name="Project 14 3" xfId="506"/>
    <cellStyle name="Project 15 2" xfId="507"/>
    <cellStyle name="Project 15 2 2" xfId="508"/>
    <cellStyle name="Project 15 3" xfId="509"/>
    <cellStyle name="Project 2 2" xfId="510"/>
    <cellStyle name="Project 2 2 2" xfId="511"/>
    <cellStyle name="Project 2 3" xfId="512"/>
    <cellStyle name="Project 3 2" xfId="513"/>
    <cellStyle name="Project 3 2 2" xfId="514"/>
    <cellStyle name="Project 3 3" xfId="515"/>
    <cellStyle name="Project 4 2" xfId="516"/>
    <cellStyle name="Project 4 2 2" xfId="517"/>
    <cellStyle name="Project 4 3" xfId="518"/>
    <cellStyle name="Project 5 2" xfId="519"/>
    <cellStyle name="Project 5 2 2" xfId="520"/>
    <cellStyle name="Project 5 3" xfId="521"/>
    <cellStyle name="Project 6 2" xfId="522"/>
    <cellStyle name="Project 6 2 2" xfId="523"/>
    <cellStyle name="Project 6 3" xfId="524"/>
    <cellStyle name="Project 7 2" xfId="525"/>
    <cellStyle name="Project 7 2 2" xfId="526"/>
    <cellStyle name="Project 7 3" xfId="527"/>
    <cellStyle name="Project 8 2" xfId="528"/>
    <cellStyle name="Project 8 2 2" xfId="529"/>
    <cellStyle name="Project 8 3" xfId="530"/>
    <cellStyle name="Project 9 2" xfId="531"/>
    <cellStyle name="Project 9 2 2" xfId="532"/>
    <cellStyle name="Project 9 3" xfId="533"/>
    <cellStyle name="Subtotal" xfId="534"/>
    <cellStyle name="task 10 2" xfId="535"/>
    <cellStyle name="task 10 2 2" xfId="536"/>
    <cellStyle name="task 10 3" xfId="537"/>
    <cellStyle name="task 11 2" xfId="538"/>
    <cellStyle name="task 11 2 2" xfId="539"/>
    <cellStyle name="task 11 3" xfId="540"/>
    <cellStyle name="task 12 2" xfId="541"/>
    <cellStyle name="task 12 2 2" xfId="542"/>
    <cellStyle name="task 12 3" xfId="543"/>
    <cellStyle name="task 13 2" xfId="544"/>
    <cellStyle name="task 13 2 2" xfId="545"/>
    <cellStyle name="task 13 3" xfId="546"/>
    <cellStyle name="task 14 2" xfId="547"/>
    <cellStyle name="task 14 2 2" xfId="548"/>
    <cellStyle name="task 14 3" xfId="549"/>
    <cellStyle name="task 15 2" xfId="550"/>
    <cellStyle name="task 15 2 2" xfId="551"/>
    <cellStyle name="task 15 3" xfId="552"/>
    <cellStyle name="task 2 2" xfId="553"/>
    <cellStyle name="task 2 2 2" xfId="554"/>
    <cellStyle name="task 2 3" xfId="555"/>
    <cellStyle name="task 3 2" xfId="556"/>
    <cellStyle name="task 3 2 2" xfId="557"/>
    <cellStyle name="task 3 3" xfId="558"/>
    <cellStyle name="task 4 2" xfId="559"/>
    <cellStyle name="task 4 2 2" xfId="560"/>
    <cellStyle name="task 4 3" xfId="561"/>
    <cellStyle name="task 5 2" xfId="562"/>
    <cellStyle name="task 5 2 2" xfId="563"/>
    <cellStyle name="task 5 3" xfId="564"/>
    <cellStyle name="task 6 2" xfId="565"/>
    <cellStyle name="task 6 2 2" xfId="566"/>
    <cellStyle name="task 6 3" xfId="567"/>
    <cellStyle name="task 7 2" xfId="568"/>
    <cellStyle name="task 7 2 2" xfId="569"/>
    <cellStyle name="task 7 3" xfId="570"/>
    <cellStyle name="task 8 2" xfId="571"/>
    <cellStyle name="task 8 2 2" xfId="572"/>
    <cellStyle name="task 8 3" xfId="573"/>
    <cellStyle name="task 9 2" xfId="574"/>
    <cellStyle name="task 9 2 2" xfId="575"/>
    <cellStyle name="task 9 3" xfId="576"/>
    <cellStyle name="Title 2 2" xfId="577"/>
    <cellStyle name="Total 2 2" xfId="578"/>
    <cellStyle name="Normal 13" xfId="579"/>
    <cellStyle name="Comma 8" xfId="580"/>
  </cellStyles>
  <dxfs count="6">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4"/>
  <sheetViews>
    <sheetView showGridLines="0" tabSelected="1" workbookViewId="0" topLeftCell="A1">
      <selection activeCell="A1" sqref="A1:H1"/>
    </sheetView>
  </sheetViews>
  <sheetFormatPr defaultColWidth="9.140625" defaultRowHeight="15" outlineLevelCol="1"/>
  <cols>
    <col min="1" max="1" width="38.57421875" style="3" customWidth="1"/>
    <col min="2" max="2" width="15.421875" style="3" bestFit="1" customWidth="1"/>
    <col min="3" max="3" width="16.57421875" style="3" customWidth="1"/>
    <col min="4" max="6" width="16.7109375" style="3" customWidth="1" outlineLevel="1"/>
    <col min="7" max="8" width="16.7109375" style="3" customWidth="1"/>
    <col min="9" max="9" width="2.28125" style="3" customWidth="1"/>
    <col min="10" max="11" width="15.7109375" style="3" hidden="1" customWidth="1" outlineLevel="1"/>
    <col min="12" max="12" width="1.8515625" style="3" hidden="1" customWidth="1" outlineLevel="1"/>
    <col min="13" max="14" width="15.7109375" style="3" hidden="1" customWidth="1" outlineLevel="1"/>
    <col min="15" max="15" width="15.140625" style="3" customWidth="1" collapsed="1"/>
    <col min="16" max="16" width="13.57421875" style="3" bestFit="1" customWidth="1"/>
    <col min="17" max="17" width="17.140625" style="66" customWidth="1"/>
    <col min="18" max="23" width="17.140625" style="3" customWidth="1"/>
    <col min="24" max="24" width="18.7109375" style="3" customWidth="1"/>
    <col min="25" max="16384" width="9.140625" style="3" customWidth="1"/>
  </cols>
  <sheetData>
    <row r="1" spans="1:17" s="46" customFormat="1" ht="15.6">
      <c r="A1" s="94" t="s">
        <v>51</v>
      </c>
      <c r="B1" s="94"/>
      <c r="C1" s="94"/>
      <c r="D1" s="94"/>
      <c r="E1" s="94"/>
      <c r="F1" s="94"/>
      <c r="G1" s="94"/>
      <c r="H1" s="94"/>
      <c r="I1" s="9"/>
      <c r="J1" s="23"/>
      <c r="K1" s="23"/>
      <c r="L1" s="23"/>
      <c r="M1" s="23"/>
      <c r="N1" s="23"/>
      <c r="P1" s="3"/>
      <c r="Q1" s="66"/>
    </row>
    <row r="2" spans="1:19" s="46" customFormat="1" ht="15.6">
      <c r="A2" s="94" t="s">
        <v>21</v>
      </c>
      <c r="B2" s="94"/>
      <c r="C2" s="94"/>
      <c r="D2" s="94"/>
      <c r="E2" s="94"/>
      <c r="F2" s="94"/>
      <c r="G2" s="94"/>
      <c r="H2" s="94"/>
      <c r="I2" s="9"/>
      <c r="J2" s="95"/>
      <c r="K2" s="95"/>
      <c r="L2" s="95"/>
      <c r="M2" s="95"/>
      <c r="N2" s="95"/>
      <c r="O2" s="47"/>
      <c r="P2" s="3"/>
      <c r="Q2" s="66"/>
      <c r="R2" s="47"/>
      <c r="S2" s="47"/>
    </row>
    <row r="3" spans="1:19" s="46" customFormat="1" ht="15.6">
      <c r="A3" s="8"/>
      <c r="B3" s="8"/>
      <c r="C3" s="8"/>
      <c r="D3" s="8"/>
      <c r="E3" s="8"/>
      <c r="F3" s="8"/>
      <c r="G3" s="8"/>
      <c r="H3" s="8"/>
      <c r="I3" s="9"/>
      <c r="J3" s="96" t="s">
        <v>16</v>
      </c>
      <c r="K3" s="97"/>
      <c r="L3" s="97"/>
      <c r="M3" s="97"/>
      <c r="N3" s="98"/>
      <c r="O3" s="47"/>
      <c r="P3" s="3"/>
      <c r="Q3" s="66"/>
      <c r="R3" s="47"/>
      <c r="S3" s="47"/>
    </row>
    <row r="4" spans="1:17" s="46" customFormat="1" ht="48.6">
      <c r="A4" s="2" t="s">
        <v>0</v>
      </c>
      <c r="B4" s="92" t="s">
        <v>48</v>
      </c>
      <c r="C4" s="1" t="s">
        <v>31</v>
      </c>
      <c r="D4" s="72" t="s">
        <v>33</v>
      </c>
      <c r="E4" s="72" t="s">
        <v>34</v>
      </c>
      <c r="F4" s="1" t="s">
        <v>45</v>
      </c>
      <c r="G4" s="1" t="s">
        <v>37</v>
      </c>
      <c r="H4" s="1" t="s">
        <v>38</v>
      </c>
      <c r="I4" s="9"/>
      <c r="J4" s="48" t="s">
        <v>15</v>
      </c>
      <c r="K4" s="49" t="s">
        <v>12</v>
      </c>
      <c r="L4" s="23"/>
      <c r="M4" s="48" t="s">
        <v>14</v>
      </c>
      <c r="N4" s="50" t="s">
        <v>13</v>
      </c>
      <c r="P4" s="3"/>
      <c r="Q4" s="66"/>
    </row>
    <row r="5" spans="1:17" s="46" customFormat="1" ht="15.6">
      <c r="A5" s="34" t="s">
        <v>1</v>
      </c>
      <c r="B5" s="41">
        <v>1822</v>
      </c>
      <c r="C5" s="41">
        <v>0</v>
      </c>
      <c r="D5" s="73">
        <f>B29</f>
        <v>63905.43999993801</v>
      </c>
      <c r="E5" s="73">
        <f>B29</f>
        <v>63905.43999993801</v>
      </c>
      <c r="F5" s="21">
        <f>B29</f>
        <v>63905.43999993801</v>
      </c>
      <c r="G5" s="21">
        <f>F29</f>
        <v>0</v>
      </c>
      <c r="H5" s="21">
        <f>G29</f>
        <v>0</v>
      </c>
      <c r="I5" s="9"/>
      <c r="J5" s="28">
        <f>E5-D5</f>
        <v>0</v>
      </c>
      <c r="K5" s="51">
        <f>_xlfn.IFERROR(E5/D5,"")</f>
        <v>1</v>
      </c>
      <c r="L5" s="23"/>
      <c r="M5" s="28">
        <f>F5-D5</f>
        <v>0</v>
      </c>
      <c r="N5" s="51">
        <f>_xlfn.IFERROR(F5/D5,"")</f>
        <v>1</v>
      </c>
      <c r="O5" s="52"/>
      <c r="P5" s="3"/>
      <c r="Q5" s="66"/>
    </row>
    <row r="6" spans="1:16" s="46" customFormat="1" ht="15.6">
      <c r="A6" s="35" t="s">
        <v>2</v>
      </c>
      <c r="B6" s="10"/>
      <c r="C6" s="10"/>
      <c r="D6" s="74"/>
      <c r="E6" s="74"/>
      <c r="F6" s="11"/>
      <c r="G6" s="11"/>
      <c r="H6" s="11"/>
      <c r="I6" s="9"/>
      <c r="J6" s="28"/>
      <c r="K6" s="53" t="str">
        <f aca="true" t="shared" si="0" ref="K6:K36">_xlfn.IFERROR(E6/D6,"")</f>
        <v/>
      </c>
      <c r="L6" s="23"/>
      <c r="M6" s="28"/>
      <c r="N6" s="53" t="str">
        <f aca="true" t="shared" si="1" ref="N6:N36">_xlfn.IFERROR(F6/D6,"")</f>
        <v/>
      </c>
      <c r="P6" s="3"/>
    </row>
    <row r="7" spans="1:17" s="46" customFormat="1" ht="15.6">
      <c r="A7" s="40" t="s">
        <v>17</v>
      </c>
      <c r="B7" s="65">
        <v>16118551.84</v>
      </c>
      <c r="C7" s="65">
        <f>-(C23+C8+C9)-C5</f>
        <v>21654953</v>
      </c>
      <c r="D7" s="75">
        <f>C7</f>
        <v>21654953</v>
      </c>
      <c r="E7" s="75">
        <v>0</v>
      </c>
      <c r="F7" s="12">
        <f>C7</f>
        <v>21654953</v>
      </c>
      <c r="G7" s="65">
        <f>-(G23+G8+G9)-G5</f>
        <v>23017575.0027</v>
      </c>
      <c r="H7" s="17">
        <f>-(H23+H8+H9)-H5</f>
        <v>24479594.892264426</v>
      </c>
      <c r="I7" s="9"/>
      <c r="J7" s="24"/>
      <c r="K7" s="64"/>
      <c r="L7" s="23"/>
      <c r="M7" s="24"/>
      <c r="N7" s="64"/>
      <c r="P7" s="3"/>
      <c r="Q7" s="87"/>
    </row>
    <row r="8" spans="1:17" s="46" customFormat="1" ht="15.6">
      <c r="A8" s="40" t="s">
        <v>18</v>
      </c>
      <c r="B8" s="65">
        <v>48252.9</v>
      </c>
      <c r="C8" s="65">
        <v>94850</v>
      </c>
      <c r="D8" s="75">
        <f>C8</f>
        <v>94850</v>
      </c>
      <c r="E8" s="75">
        <v>0</v>
      </c>
      <c r="F8" s="12">
        <f>C8</f>
        <v>94850</v>
      </c>
      <c r="G8" s="12">
        <v>56791</v>
      </c>
      <c r="H8" s="12">
        <v>0</v>
      </c>
      <c r="I8" s="9"/>
      <c r="J8" s="24"/>
      <c r="K8" s="64"/>
      <c r="L8" s="23"/>
      <c r="M8" s="24"/>
      <c r="N8" s="64"/>
      <c r="P8" s="3"/>
      <c r="Q8" s="87"/>
    </row>
    <row r="9" spans="1:17" s="46" customFormat="1" ht="15.6">
      <c r="A9" s="40" t="s">
        <v>19</v>
      </c>
      <c r="B9" s="65">
        <v>82582.15000000261</v>
      </c>
      <c r="C9" s="65"/>
      <c r="D9" s="75"/>
      <c r="E9" s="75">
        <v>0</v>
      </c>
      <c r="F9" s="12"/>
      <c r="G9" s="12"/>
      <c r="H9" s="12"/>
      <c r="I9" s="9"/>
      <c r="J9" s="24"/>
      <c r="K9" s="64"/>
      <c r="L9" s="23"/>
      <c r="M9" s="24"/>
      <c r="N9" s="64"/>
      <c r="P9" s="3"/>
      <c r="Q9" s="87"/>
    </row>
    <row r="10" spans="1:17" s="46" customFormat="1" ht="15.6">
      <c r="A10" s="36" t="s">
        <v>20</v>
      </c>
      <c r="B10" s="65">
        <v>89340051.63</v>
      </c>
      <c r="C10" s="65">
        <f>105157197</f>
        <v>105157197</v>
      </c>
      <c r="D10" s="75">
        <f>C10</f>
        <v>105157197</v>
      </c>
      <c r="E10" s="75">
        <v>0</v>
      </c>
      <c r="F10" s="65">
        <v>180831374.56000006</v>
      </c>
      <c r="G10" s="65">
        <f>-G26</f>
        <v>137680155.85186958</v>
      </c>
      <c r="H10" s="17">
        <f>-H26</f>
        <v>76253240.69953844</v>
      </c>
      <c r="I10" s="9"/>
      <c r="J10" s="24"/>
      <c r="K10" s="64"/>
      <c r="L10" s="23"/>
      <c r="M10" s="24"/>
      <c r="N10" s="64"/>
      <c r="P10" s="3"/>
      <c r="Q10" s="87"/>
    </row>
    <row r="11" spans="1:17" s="46" customFormat="1" ht="15.6">
      <c r="A11" s="36"/>
      <c r="B11" s="22"/>
      <c r="C11" s="22"/>
      <c r="D11" s="76"/>
      <c r="E11" s="76"/>
      <c r="F11" s="26"/>
      <c r="G11" s="26"/>
      <c r="H11" s="26"/>
      <c r="I11" s="23"/>
      <c r="J11" s="24"/>
      <c r="K11" s="25" t="str">
        <f aca="true" t="shared" si="2" ref="K11:K27">_xlfn.IFERROR(E11/D11,"")</f>
        <v/>
      </c>
      <c r="L11" s="23"/>
      <c r="M11" s="24"/>
      <c r="N11" s="25" t="str">
        <f t="shared" si="1"/>
        <v/>
      </c>
      <c r="O11" s="54"/>
      <c r="P11" s="3"/>
      <c r="Q11" s="87"/>
    </row>
    <row r="12" spans="1:17" s="46" customFormat="1" ht="15.6">
      <c r="A12" s="37" t="s">
        <v>3</v>
      </c>
      <c r="B12" s="13">
        <f aca="true" t="shared" si="3" ref="B12:H12">SUM(B7:B11)</f>
        <v>105589438.52</v>
      </c>
      <c r="C12" s="13">
        <f t="shared" si="3"/>
        <v>126907000</v>
      </c>
      <c r="D12" s="77">
        <f t="shared" si="3"/>
        <v>126907000</v>
      </c>
      <c r="E12" s="77">
        <f aca="true" t="shared" si="4" ref="E12">SUM(E7:E11)</f>
        <v>0</v>
      </c>
      <c r="F12" s="13">
        <f aca="true" t="shared" si="5" ref="F12">SUM(F7:F11)</f>
        <v>202581177.56000006</v>
      </c>
      <c r="G12" s="13">
        <f t="shared" si="3"/>
        <v>160754521.85456958</v>
      </c>
      <c r="H12" s="69">
        <f t="shared" si="3"/>
        <v>100732835.59180287</v>
      </c>
      <c r="I12" s="9"/>
      <c r="J12" s="24">
        <f>E12-D12</f>
        <v>-126907000</v>
      </c>
      <c r="K12" s="25">
        <f t="shared" si="2"/>
        <v>0</v>
      </c>
      <c r="L12" s="23"/>
      <c r="M12" s="24">
        <f aca="true" t="shared" si="6" ref="M12">F12-D12</f>
        <v>75674177.56000006</v>
      </c>
      <c r="N12" s="25">
        <f t="shared" si="1"/>
        <v>1.596296323764647</v>
      </c>
      <c r="O12" s="54"/>
      <c r="P12" s="3"/>
      <c r="Q12" s="87"/>
    </row>
    <row r="13" spans="1:17" s="46" customFormat="1" ht="15.6">
      <c r="A13" s="35" t="s">
        <v>4</v>
      </c>
      <c r="B13" s="22"/>
      <c r="C13" s="22"/>
      <c r="D13" s="78"/>
      <c r="E13" s="78"/>
      <c r="F13" s="27"/>
      <c r="G13" s="27"/>
      <c r="H13" s="27"/>
      <c r="I13" s="23"/>
      <c r="J13" s="28"/>
      <c r="K13" s="29" t="str">
        <f t="shared" si="2"/>
        <v/>
      </c>
      <c r="L13" s="23"/>
      <c r="M13" s="28"/>
      <c r="N13" s="29" t="str">
        <f t="shared" si="1"/>
        <v/>
      </c>
      <c r="O13" s="54"/>
      <c r="P13" s="3"/>
      <c r="Q13" s="87"/>
    </row>
    <row r="14" spans="1:17" s="46" customFormat="1" ht="15.6">
      <c r="A14" s="3" t="s">
        <v>23</v>
      </c>
      <c r="B14" s="22">
        <v>-3871508.3600000003</v>
      </c>
      <c r="C14" s="22">
        <v>-5178562</v>
      </c>
      <c r="D14" s="75">
        <f aca="true" t="shared" si="7" ref="D14:D21">C14</f>
        <v>-5178562</v>
      </c>
      <c r="E14" s="75">
        <v>-10410.19</v>
      </c>
      <c r="F14" s="12">
        <f aca="true" t="shared" si="8" ref="F14:F21">C14</f>
        <v>-5178562</v>
      </c>
      <c r="G14" s="26">
        <f>F14*1.0609</f>
        <v>-5493936.425799999</v>
      </c>
      <c r="H14" s="26">
        <f aca="true" t="shared" si="9" ref="H14:H21">G14*1.0609</f>
        <v>-5828517.154131219</v>
      </c>
      <c r="I14" s="23"/>
      <c r="J14" s="24"/>
      <c r="K14" s="63"/>
      <c r="L14" s="23"/>
      <c r="M14" s="24"/>
      <c r="N14" s="63"/>
      <c r="O14" s="91"/>
      <c r="P14" s="90"/>
      <c r="Q14" s="89"/>
    </row>
    <row r="15" spans="1:17" s="46" customFormat="1" ht="15.6">
      <c r="A15" s="3" t="s">
        <v>24</v>
      </c>
      <c r="B15" s="22">
        <v>-721367.48</v>
      </c>
      <c r="C15" s="22">
        <v>-636246</v>
      </c>
      <c r="D15" s="75">
        <f t="shared" si="7"/>
        <v>-636246</v>
      </c>
      <c r="E15" s="75">
        <v>-12384.99</v>
      </c>
      <c r="F15" s="12">
        <f t="shared" si="8"/>
        <v>-636246</v>
      </c>
      <c r="G15" s="26">
        <f aca="true" t="shared" si="10" ref="G15:G21">F15*1.0609</f>
        <v>-674993.3814</v>
      </c>
      <c r="H15" s="26">
        <f t="shared" si="9"/>
        <v>-716100.4783272599</v>
      </c>
      <c r="I15" s="23"/>
      <c r="J15" s="24"/>
      <c r="K15" s="63"/>
      <c r="L15" s="23"/>
      <c r="M15" s="24"/>
      <c r="N15" s="63"/>
      <c r="O15" s="91"/>
      <c r="P15" s="90"/>
      <c r="Q15" s="89"/>
    </row>
    <row r="16" spans="1:24" s="46" customFormat="1" ht="15.6">
      <c r="A16" s="3" t="s">
        <v>28</v>
      </c>
      <c r="B16" s="22">
        <v>-1849496.87</v>
      </c>
      <c r="C16" s="22">
        <v>-2059958</v>
      </c>
      <c r="D16" s="75">
        <f t="shared" si="7"/>
        <v>-2059958</v>
      </c>
      <c r="E16" s="75">
        <v>-48877.02</v>
      </c>
      <c r="F16" s="12">
        <f t="shared" si="8"/>
        <v>-2059958</v>
      </c>
      <c r="G16" s="26">
        <f t="shared" si="10"/>
        <v>-2185409.4422</v>
      </c>
      <c r="H16" s="26">
        <f t="shared" si="9"/>
        <v>-2318500.8772299797</v>
      </c>
      <c r="I16" s="23"/>
      <c r="J16" s="24"/>
      <c r="K16" s="63"/>
      <c r="L16" s="23"/>
      <c r="M16" s="24"/>
      <c r="N16" s="63"/>
      <c r="O16" s="91"/>
      <c r="P16" s="90"/>
      <c r="Q16" s="89"/>
      <c r="X16" s="70"/>
    </row>
    <row r="17" spans="1:17" s="46" customFormat="1" ht="15.6">
      <c r="A17" s="3" t="s">
        <v>25</v>
      </c>
      <c r="B17" s="22">
        <v>-770572.89</v>
      </c>
      <c r="C17" s="22">
        <v>-1726066</v>
      </c>
      <c r="D17" s="75">
        <f t="shared" si="7"/>
        <v>-1726066</v>
      </c>
      <c r="E17" s="75">
        <v>-13878.28</v>
      </c>
      <c r="F17" s="12">
        <f t="shared" si="8"/>
        <v>-1726066</v>
      </c>
      <c r="G17" s="26">
        <f t="shared" si="10"/>
        <v>-1831183.4194</v>
      </c>
      <c r="H17" s="26">
        <f t="shared" si="9"/>
        <v>-1942702.48964146</v>
      </c>
      <c r="I17" s="23"/>
      <c r="J17" s="24"/>
      <c r="K17" s="63"/>
      <c r="L17" s="23"/>
      <c r="M17" s="24"/>
      <c r="N17" s="63"/>
      <c r="O17" s="91"/>
      <c r="P17" s="90"/>
      <c r="Q17" s="89"/>
    </row>
    <row r="18" spans="1:17" s="46" customFormat="1" ht="15.6">
      <c r="A18" s="3" t="s">
        <v>29</v>
      </c>
      <c r="B18" s="22">
        <v>-1937811.72</v>
      </c>
      <c r="C18" s="22">
        <v>-1903984</v>
      </c>
      <c r="D18" s="75">
        <f t="shared" si="7"/>
        <v>-1903984</v>
      </c>
      <c r="E18" s="75">
        <v>-76568.39</v>
      </c>
      <c r="F18" s="12">
        <f t="shared" si="8"/>
        <v>-1903984</v>
      </c>
      <c r="G18" s="26">
        <f t="shared" si="10"/>
        <v>-2019936.6256</v>
      </c>
      <c r="H18" s="26">
        <f t="shared" si="9"/>
        <v>-2142950.76609904</v>
      </c>
      <c r="I18" s="23"/>
      <c r="J18" s="24"/>
      <c r="K18" s="63"/>
      <c r="L18" s="23"/>
      <c r="M18" s="24"/>
      <c r="N18" s="63"/>
      <c r="O18" s="91"/>
      <c r="P18" s="90"/>
      <c r="Q18" s="89"/>
    </row>
    <row r="19" spans="1:17" s="46" customFormat="1" ht="15.6">
      <c r="A19" s="3" t="s">
        <v>26</v>
      </c>
      <c r="B19" s="22">
        <v>-2639424.26</v>
      </c>
      <c r="C19" s="22">
        <f>-2331266-474729</f>
        <v>-2805995</v>
      </c>
      <c r="D19" s="75">
        <f t="shared" si="7"/>
        <v>-2805995</v>
      </c>
      <c r="E19" s="75">
        <v>-107792.21</v>
      </c>
      <c r="F19" s="12">
        <f t="shared" si="8"/>
        <v>-2805995</v>
      </c>
      <c r="G19" s="26">
        <f>F19*1.0609</f>
        <v>-2976880.0955</v>
      </c>
      <c r="H19" s="26">
        <f t="shared" si="9"/>
        <v>-3158172.0933159497</v>
      </c>
      <c r="I19" s="23"/>
      <c r="J19" s="24"/>
      <c r="K19" s="63"/>
      <c r="L19" s="23"/>
      <c r="M19" s="24"/>
      <c r="N19" s="63"/>
      <c r="O19" s="91"/>
      <c r="P19" s="90"/>
      <c r="Q19" s="89"/>
    </row>
    <row r="20" spans="1:17" s="46" customFormat="1" ht="15.6">
      <c r="A20" s="3" t="s">
        <v>27</v>
      </c>
      <c r="B20" s="22">
        <v>-4458935.25</v>
      </c>
      <c r="C20" s="22">
        <v>-6654992</v>
      </c>
      <c r="D20" s="75">
        <f t="shared" si="7"/>
        <v>-6654992</v>
      </c>
      <c r="E20" s="75">
        <v>-102181.35</v>
      </c>
      <c r="F20" s="12">
        <f t="shared" si="8"/>
        <v>-6654992</v>
      </c>
      <c r="G20" s="26">
        <f t="shared" si="10"/>
        <v>-7060281.0128</v>
      </c>
      <c r="H20" s="26">
        <f t="shared" si="9"/>
        <v>-7490252.1264795195</v>
      </c>
      <c r="I20" s="23"/>
      <c r="J20" s="24"/>
      <c r="K20" s="63"/>
      <c r="L20" s="23"/>
      <c r="M20" s="24"/>
      <c r="N20" s="63"/>
      <c r="O20" s="91"/>
      <c r="P20" s="90"/>
      <c r="Q20" s="89"/>
    </row>
    <row r="21" spans="1:17" s="46" customFormat="1" ht="15.6">
      <c r="A21" s="3" t="s">
        <v>30</v>
      </c>
      <c r="B21" s="22">
        <v>0</v>
      </c>
      <c r="C21" s="22">
        <v>-784000</v>
      </c>
      <c r="D21" s="75">
        <f t="shared" si="7"/>
        <v>-784000</v>
      </c>
      <c r="E21" s="75">
        <v>0</v>
      </c>
      <c r="F21" s="12">
        <f t="shared" si="8"/>
        <v>-784000</v>
      </c>
      <c r="G21" s="26">
        <f t="shared" si="10"/>
        <v>-831745.6</v>
      </c>
      <c r="H21" s="26">
        <f t="shared" si="9"/>
        <v>-882398.90704</v>
      </c>
      <c r="I21" s="23"/>
      <c r="J21" s="24"/>
      <c r="K21" s="63"/>
      <c r="L21" s="23"/>
      <c r="M21" s="24"/>
      <c r="N21" s="63"/>
      <c r="O21" s="91"/>
      <c r="P21" s="90"/>
      <c r="Q21" s="89"/>
    </row>
    <row r="22" spans="1:17" s="46" customFormat="1" ht="15.6">
      <c r="A22" s="36"/>
      <c r="B22" s="22"/>
      <c r="C22" s="22"/>
      <c r="D22" s="76"/>
      <c r="E22" s="76"/>
      <c r="F22" s="26"/>
      <c r="G22" s="26"/>
      <c r="H22" s="26"/>
      <c r="I22" s="23"/>
      <c r="J22" s="24"/>
      <c r="K22" s="30" t="str">
        <f t="shared" si="2"/>
        <v/>
      </c>
      <c r="L22" s="23"/>
      <c r="M22" s="24"/>
      <c r="N22" s="30" t="str">
        <f t="shared" si="1"/>
        <v/>
      </c>
      <c r="O22" s="90"/>
      <c r="P22" s="90"/>
      <c r="Q22" s="90"/>
    </row>
    <row r="23" spans="1:16" s="46" customFormat="1" ht="15.6">
      <c r="A23" s="37" t="s">
        <v>5</v>
      </c>
      <c r="B23" s="14">
        <f aca="true" t="shared" si="11" ref="B23:H23">SUM(B14:B22)</f>
        <v>-16249116.83</v>
      </c>
      <c r="C23" s="14">
        <f>SUM(C14:C22)</f>
        <v>-21749803</v>
      </c>
      <c r="D23" s="79">
        <f t="shared" si="11"/>
        <v>-21749803</v>
      </c>
      <c r="E23" s="79">
        <f t="shared" si="11"/>
        <v>-372092.43000000005</v>
      </c>
      <c r="F23" s="14">
        <f t="shared" si="11"/>
        <v>-21749803</v>
      </c>
      <c r="G23" s="14">
        <f t="shared" si="11"/>
        <v>-23074366.0027</v>
      </c>
      <c r="H23" s="14">
        <f t="shared" si="11"/>
        <v>-24479594.892264426</v>
      </c>
      <c r="I23" s="9"/>
      <c r="J23" s="24">
        <f>E23-D23</f>
        <v>21377710.57</v>
      </c>
      <c r="K23" s="55">
        <f t="shared" si="2"/>
        <v>0.017107852884920387</v>
      </c>
      <c r="L23" s="23"/>
      <c r="M23" s="24">
        <f>F23-D23</f>
        <v>0</v>
      </c>
      <c r="N23" s="55">
        <f t="shared" si="1"/>
        <v>1</v>
      </c>
      <c r="O23" s="87"/>
      <c r="P23" s="90"/>
    </row>
    <row r="24" spans="1:17" s="46" customFormat="1" ht="17.4">
      <c r="A24" s="38" t="s">
        <v>6</v>
      </c>
      <c r="B24" s="42"/>
      <c r="C24" s="42"/>
      <c r="D24" s="80"/>
      <c r="E24" s="80"/>
      <c r="F24" s="42"/>
      <c r="G24" s="43"/>
      <c r="H24" s="43"/>
      <c r="I24" s="23"/>
      <c r="J24" s="44">
        <f>E24-D24</f>
        <v>0</v>
      </c>
      <c r="K24" s="45" t="str">
        <f t="shared" si="2"/>
        <v/>
      </c>
      <c r="L24" s="23"/>
      <c r="M24" s="44">
        <f>F24-D24</f>
        <v>0</v>
      </c>
      <c r="N24" s="45" t="str">
        <f t="shared" si="1"/>
        <v/>
      </c>
      <c r="O24" s="87"/>
      <c r="P24" s="68"/>
      <c r="Q24" s="87"/>
    </row>
    <row r="25" spans="1:16" s="46" customFormat="1" ht="17.4">
      <c r="A25" s="35" t="s">
        <v>40</v>
      </c>
      <c r="B25" s="31"/>
      <c r="C25" s="31"/>
      <c r="D25" s="76"/>
      <c r="E25" s="76"/>
      <c r="F25" s="26"/>
      <c r="G25" s="26"/>
      <c r="H25" s="26"/>
      <c r="I25" s="23"/>
      <c r="J25" s="28"/>
      <c r="K25" s="29" t="str">
        <f t="shared" si="2"/>
        <v/>
      </c>
      <c r="L25" s="23"/>
      <c r="M25" s="28"/>
      <c r="N25" s="29" t="str">
        <f t="shared" si="1"/>
        <v/>
      </c>
      <c r="P25" s="68"/>
    </row>
    <row r="26" spans="1:17" s="46" customFormat="1" ht="17.4">
      <c r="A26" s="39" t="s">
        <v>41</v>
      </c>
      <c r="B26" s="22">
        <v>-89278238.25000006</v>
      </c>
      <c r="C26" s="22">
        <f>-105157197</f>
        <v>-105157197</v>
      </c>
      <c r="D26" s="75">
        <f>C26</f>
        <v>-105157197</v>
      </c>
      <c r="E26" s="75">
        <v>3025535.24</v>
      </c>
      <c r="F26" s="12">
        <f>C26-75738083</f>
        <v>-180895280</v>
      </c>
      <c r="G26" s="22">
        <v>-137680155.85186958</v>
      </c>
      <c r="H26" s="32">
        <v>-76253240.69953844</v>
      </c>
      <c r="I26" s="23"/>
      <c r="J26" s="24">
        <f>E26-D26</f>
        <v>108182732.24</v>
      </c>
      <c r="K26" s="30">
        <f t="shared" si="2"/>
        <v>-0.02877154703923879</v>
      </c>
      <c r="L26" s="23"/>
      <c r="M26" s="24">
        <f aca="true" t="shared" si="12" ref="M26:M28">F26-D26</f>
        <v>-75738083</v>
      </c>
      <c r="N26" s="30">
        <f t="shared" si="1"/>
        <v>1.7202367993890137</v>
      </c>
      <c r="P26" s="68"/>
      <c r="Q26" s="89"/>
    </row>
    <row r="27" spans="1:17" s="46" customFormat="1" ht="15.6">
      <c r="A27" s="39"/>
      <c r="B27" s="22"/>
      <c r="C27" s="22"/>
      <c r="D27" s="81"/>
      <c r="E27" s="81"/>
      <c r="F27" s="22"/>
      <c r="G27" s="22"/>
      <c r="H27" s="32"/>
      <c r="I27" s="23"/>
      <c r="J27" s="24"/>
      <c r="K27" s="30" t="str">
        <f t="shared" si="2"/>
        <v/>
      </c>
      <c r="L27" s="23"/>
      <c r="M27" s="24"/>
      <c r="N27" s="30" t="str">
        <f t="shared" si="1"/>
        <v/>
      </c>
      <c r="P27" s="3"/>
      <c r="Q27" s="89"/>
    </row>
    <row r="28" spans="1:16" s="46" customFormat="1" ht="15.6">
      <c r="A28" s="35" t="s">
        <v>7</v>
      </c>
      <c r="B28" s="14">
        <f aca="true" t="shared" si="13" ref="B28:H28">SUM(B26:B27)</f>
        <v>-89278238.25000006</v>
      </c>
      <c r="C28" s="14">
        <f>SUM(C26:C27)</f>
        <v>-105157197</v>
      </c>
      <c r="D28" s="79">
        <f t="shared" si="13"/>
        <v>-105157197</v>
      </c>
      <c r="E28" s="79">
        <f aca="true" t="shared" si="14" ref="E28:F28">SUM(E26:E27)</f>
        <v>3025535.24</v>
      </c>
      <c r="F28" s="14">
        <f t="shared" si="14"/>
        <v>-180895280</v>
      </c>
      <c r="G28" s="14">
        <f t="shared" si="13"/>
        <v>-137680155.85186958</v>
      </c>
      <c r="H28" s="14">
        <f t="shared" si="13"/>
        <v>-76253240.69953844</v>
      </c>
      <c r="I28" s="9"/>
      <c r="J28" s="56">
        <f>E28-D28</f>
        <v>108182732.24</v>
      </c>
      <c r="K28" s="55">
        <f t="shared" si="0"/>
        <v>-0.02877154703923879</v>
      </c>
      <c r="L28" s="23"/>
      <c r="M28" s="56">
        <f t="shared" si="12"/>
        <v>-75738083</v>
      </c>
      <c r="N28" s="55">
        <f t="shared" si="1"/>
        <v>1.7202367993890137</v>
      </c>
      <c r="P28" s="3"/>
    </row>
    <row r="29" spans="1:16" s="46" customFormat="1" ht="15.6">
      <c r="A29" s="38" t="s">
        <v>8</v>
      </c>
      <c r="B29" s="62">
        <f aca="true" t="shared" si="15" ref="B29:H29">B5+B12+B23+B24+B28</f>
        <v>63905.43999993801</v>
      </c>
      <c r="C29" s="62">
        <f>C5+C12+C23+C24+C28</f>
        <v>0</v>
      </c>
      <c r="D29" s="82">
        <f t="shared" si="15"/>
        <v>63905.43999993801</v>
      </c>
      <c r="E29" s="82">
        <f t="shared" si="15"/>
        <v>2717348.249999938</v>
      </c>
      <c r="F29" s="62">
        <f t="shared" si="15"/>
        <v>0</v>
      </c>
      <c r="G29" s="62">
        <f t="shared" si="15"/>
        <v>0</v>
      </c>
      <c r="H29" s="62">
        <f t="shared" si="15"/>
        <v>0</v>
      </c>
      <c r="I29" s="9"/>
      <c r="J29" s="44">
        <f>E29-D29</f>
        <v>2653442.81</v>
      </c>
      <c r="K29" s="45">
        <f t="shared" si="0"/>
        <v>42.52139176261949</v>
      </c>
      <c r="L29" s="23"/>
      <c r="M29" s="44">
        <f>F29-D29</f>
        <v>-63905.43999993801</v>
      </c>
      <c r="N29" s="45">
        <f t="shared" si="1"/>
        <v>0</v>
      </c>
      <c r="P29" s="3"/>
    </row>
    <row r="30" spans="1:16" s="46" customFormat="1" ht="17.4">
      <c r="A30" s="35" t="s">
        <v>43</v>
      </c>
      <c r="B30" s="15"/>
      <c r="C30" s="15"/>
      <c r="D30" s="75"/>
      <c r="E30" s="75"/>
      <c r="F30" s="12"/>
      <c r="G30" s="12"/>
      <c r="H30" s="12"/>
      <c r="I30" s="9"/>
      <c r="J30" s="28"/>
      <c r="K30" s="57" t="str">
        <f t="shared" si="0"/>
        <v/>
      </c>
      <c r="L30" s="23"/>
      <c r="M30" s="28"/>
      <c r="N30" s="57" t="str">
        <f t="shared" si="1"/>
        <v/>
      </c>
      <c r="P30" s="3"/>
    </row>
    <row r="31" spans="1:16" s="46" customFormat="1" ht="15.6">
      <c r="A31" s="36"/>
      <c r="B31" s="33"/>
      <c r="C31" s="33"/>
      <c r="D31" s="83"/>
      <c r="E31" s="83"/>
      <c r="F31" s="33"/>
      <c r="G31" s="33"/>
      <c r="H31" s="33"/>
      <c r="I31" s="23"/>
      <c r="J31" s="24"/>
      <c r="K31" s="25"/>
      <c r="L31" s="23"/>
      <c r="M31" s="24"/>
      <c r="N31" s="25"/>
      <c r="P31" s="3"/>
    </row>
    <row r="32" spans="1:16" s="46" customFormat="1" ht="15.6">
      <c r="A32" s="35" t="s">
        <v>9</v>
      </c>
      <c r="B32" s="16">
        <f aca="true" t="shared" si="16" ref="B32:H32">SUM(B31:B31)</f>
        <v>0</v>
      </c>
      <c r="C32" s="16">
        <f t="shared" si="16"/>
        <v>0</v>
      </c>
      <c r="D32" s="84">
        <f t="shared" si="16"/>
        <v>0</v>
      </c>
      <c r="E32" s="84">
        <f t="shared" si="16"/>
        <v>0</v>
      </c>
      <c r="F32" s="16">
        <f t="shared" si="16"/>
        <v>0</v>
      </c>
      <c r="G32" s="16">
        <f t="shared" si="16"/>
        <v>0</v>
      </c>
      <c r="H32" s="16">
        <f t="shared" si="16"/>
        <v>0</v>
      </c>
      <c r="I32" s="9"/>
      <c r="J32" s="24">
        <f>E32-D32</f>
        <v>0</v>
      </c>
      <c r="K32" s="25" t="str">
        <f t="shared" si="0"/>
        <v/>
      </c>
      <c r="L32" s="23"/>
      <c r="M32" s="24">
        <f aca="true" t="shared" si="17" ref="M32">F32-D32</f>
        <v>0</v>
      </c>
      <c r="N32" s="25" t="str">
        <f t="shared" si="1"/>
        <v/>
      </c>
      <c r="P32" s="3"/>
    </row>
    <row r="33" spans="1:16" s="46" customFormat="1" ht="15.6">
      <c r="A33" s="40"/>
      <c r="B33" s="17"/>
      <c r="C33" s="17"/>
      <c r="D33" s="84"/>
      <c r="E33" s="84"/>
      <c r="F33" s="16"/>
      <c r="G33" s="16"/>
      <c r="H33" s="16"/>
      <c r="I33" s="9"/>
      <c r="J33" s="24"/>
      <c r="K33" s="57" t="str">
        <f t="shared" si="0"/>
        <v/>
      </c>
      <c r="L33" s="23"/>
      <c r="M33" s="24"/>
      <c r="N33" s="57" t="str">
        <f t="shared" si="1"/>
        <v/>
      </c>
      <c r="P33" s="3"/>
    </row>
    <row r="34" spans="1:16" s="46" customFormat="1" ht="15.6">
      <c r="A34" s="40" t="s">
        <v>10</v>
      </c>
      <c r="B34" s="12">
        <f aca="true" t="shared" si="18" ref="B34:H34">ABS(IF(B29+B32&gt;0,0,B29+B32))</f>
        <v>0</v>
      </c>
      <c r="C34" s="12">
        <f t="shared" si="18"/>
        <v>0</v>
      </c>
      <c r="D34" s="75">
        <f t="shared" si="18"/>
        <v>0</v>
      </c>
      <c r="E34" s="75">
        <f t="shared" si="18"/>
        <v>0</v>
      </c>
      <c r="F34" s="12">
        <f t="shared" si="18"/>
        <v>0</v>
      </c>
      <c r="G34" s="12">
        <f t="shared" si="18"/>
        <v>0</v>
      </c>
      <c r="H34" s="12">
        <f t="shared" si="18"/>
        <v>0</v>
      </c>
      <c r="I34" s="9"/>
      <c r="J34" s="24">
        <f>E34-D34</f>
        <v>0</v>
      </c>
      <c r="K34" s="25" t="str">
        <f t="shared" si="0"/>
        <v/>
      </c>
      <c r="L34" s="23"/>
      <c r="M34" s="24">
        <f>F34-D34</f>
        <v>0</v>
      </c>
      <c r="N34" s="25" t="str">
        <f t="shared" si="1"/>
        <v/>
      </c>
      <c r="P34" s="3"/>
    </row>
    <row r="35" spans="1:16" s="46" customFormat="1" ht="15.6">
      <c r="A35" s="37"/>
      <c r="B35" s="18"/>
      <c r="C35" s="18"/>
      <c r="D35" s="85"/>
      <c r="E35" s="85"/>
      <c r="F35" s="19"/>
      <c r="G35" s="19"/>
      <c r="H35" s="19"/>
      <c r="I35" s="9"/>
      <c r="J35" s="56"/>
      <c r="K35" s="57" t="str">
        <f t="shared" si="0"/>
        <v/>
      </c>
      <c r="L35" s="23"/>
      <c r="M35" s="56"/>
      <c r="N35" s="57" t="str">
        <f t="shared" si="1"/>
        <v/>
      </c>
      <c r="P35" s="3"/>
    </row>
    <row r="36" spans="1:16" s="46" customFormat="1" ht="15.6">
      <c r="A36" s="38" t="s">
        <v>11</v>
      </c>
      <c r="B36" s="20">
        <f aca="true" t="shared" si="19" ref="B36:H36">ROUND(B29+B32+B34,0)</f>
        <v>63905</v>
      </c>
      <c r="C36" s="20">
        <f t="shared" si="19"/>
        <v>0</v>
      </c>
      <c r="D36" s="86">
        <f t="shared" si="19"/>
        <v>63905</v>
      </c>
      <c r="E36" s="86">
        <f t="shared" si="19"/>
        <v>2717348</v>
      </c>
      <c r="F36" s="20">
        <f t="shared" si="19"/>
        <v>0</v>
      </c>
      <c r="G36" s="20">
        <f t="shared" si="19"/>
        <v>0</v>
      </c>
      <c r="H36" s="20">
        <f t="shared" si="19"/>
        <v>0</v>
      </c>
      <c r="I36" s="9"/>
      <c r="J36" s="44">
        <f>E36-D36</f>
        <v>2653443</v>
      </c>
      <c r="K36" s="58">
        <f t="shared" si="0"/>
        <v>42.52168061966982</v>
      </c>
      <c r="L36" s="23"/>
      <c r="M36" s="44">
        <f>F36-D36</f>
        <v>-63905</v>
      </c>
      <c r="N36" s="58">
        <f t="shared" si="1"/>
        <v>0</v>
      </c>
      <c r="P36" s="3"/>
    </row>
    <row r="37" spans="1:16" s="46" customFormat="1" ht="15">
      <c r="A37" s="3"/>
      <c r="B37" s="3"/>
      <c r="C37" s="3"/>
      <c r="D37" s="3"/>
      <c r="E37" s="3"/>
      <c r="F37" s="3"/>
      <c r="G37" s="3"/>
      <c r="H37" s="3"/>
      <c r="I37" s="3"/>
      <c r="P37" s="3"/>
    </row>
    <row r="38" spans="1:17" ht="15.6">
      <c r="A38" s="59" t="s">
        <v>22</v>
      </c>
      <c r="B38" s="4"/>
      <c r="C38" s="4"/>
      <c r="D38" s="5"/>
      <c r="E38" s="5"/>
      <c r="F38" s="5"/>
      <c r="G38" s="5"/>
      <c r="H38" s="5"/>
      <c r="J38" s="46"/>
      <c r="K38" s="46"/>
      <c r="L38" s="46"/>
      <c r="M38" s="46"/>
      <c r="N38" s="46"/>
      <c r="O38" s="46"/>
      <c r="Q38" s="3"/>
    </row>
    <row r="39" spans="1:17" ht="17.25" customHeight="1">
      <c r="A39" s="93" t="s">
        <v>49</v>
      </c>
      <c r="B39" s="93"/>
      <c r="C39" s="93"/>
      <c r="D39" s="93"/>
      <c r="E39" s="93"/>
      <c r="F39" s="93"/>
      <c r="G39" s="93"/>
      <c r="H39" s="93"/>
      <c r="I39" s="71"/>
      <c r="J39" s="71"/>
      <c r="K39" s="71"/>
      <c r="L39" s="71"/>
      <c r="M39" s="71"/>
      <c r="N39" s="71"/>
      <c r="O39" s="71"/>
      <c r="Q39" s="3"/>
    </row>
    <row r="40" spans="1:17" ht="19.5" customHeight="1">
      <c r="A40" s="100" t="s">
        <v>32</v>
      </c>
      <c r="B40" s="100"/>
      <c r="C40" s="100"/>
      <c r="D40" s="100"/>
      <c r="E40" s="100"/>
      <c r="F40" s="100"/>
      <c r="G40" s="100"/>
      <c r="H40" s="100"/>
      <c r="I40" s="88"/>
      <c r="J40" s="88"/>
      <c r="K40" s="88"/>
      <c r="L40" s="88"/>
      <c r="M40" s="88"/>
      <c r="N40" s="88"/>
      <c r="O40" s="88"/>
      <c r="Q40" s="3"/>
    </row>
    <row r="41" spans="1:17" ht="17.25" customHeight="1">
      <c r="A41" s="61" t="s">
        <v>35</v>
      </c>
      <c r="B41" s="7"/>
      <c r="C41" s="7"/>
      <c r="D41" s="7"/>
      <c r="E41" s="6"/>
      <c r="F41" s="6"/>
      <c r="G41" s="6"/>
      <c r="H41" s="6"/>
      <c r="J41" s="46"/>
      <c r="K41" s="46"/>
      <c r="L41" s="46"/>
      <c r="M41" s="46"/>
      <c r="N41" s="46"/>
      <c r="O41" s="46"/>
      <c r="Q41" s="3"/>
    </row>
    <row r="42" spans="1:17" ht="15.75" customHeight="1">
      <c r="A42" s="61" t="s">
        <v>46</v>
      </c>
      <c r="B42" s="7"/>
      <c r="C42" s="7"/>
      <c r="D42" s="7"/>
      <c r="E42" s="6"/>
      <c r="F42" s="6"/>
      <c r="G42" s="6"/>
      <c r="H42" s="6"/>
      <c r="J42" s="46"/>
      <c r="K42" s="46"/>
      <c r="L42" s="46"/>
      <c r="M42" s="46"/>
      <c r="N42" s="46"/>
      <c r="O42" s="46"/>
      <c r="Q42" s="3"/>
    </row>
    <row r="43" spans="1:17" ht="15.75" customHeight="1">
      <c r="A43" s="60" t="s">
        <v>44</v>
      </c>
      <c r="B43" s="7"/>
      <c r="C43" s="7"/>
      <c r="D43" s="7"/>
      <c r="E43" s="6"/>
      <c r="F43" s="6"/>
      <c r="G43" s="6"/>
      <c r="H43" s="6"/>
      <c r="J43" s="46"/>
      <c r="K43" s="46"/>
      <c r="L43" s="46"/>
      <c r="M43" s="46"/>
      <c r="N43" s="46"/>
      <c r="O43" s="46"/>
      <c r="Q43" s="3"/>
    </row>
    <row r="44" spans="1:17" ht="16.2">
      <c r="A44" s="99" t="s">
        <v>36</v>
      </c>
      <c r="B44" s="99"/>
      <c r="C44" s="99"/>
      <c r="D44" s="99"/>
      <c r="E44" s="99"/>
      <c r="F44" s="99"/>
      <c r="G44" s="99"/>
      <c r="H44" s="99"/>
      <c r="J44" s="46"/>
      <c r="K44" s="46"/>
      <c r="L44" s="46"/>
      <c r="M44" s="46"/>
      <c r="N44" s="46"/>
      <c r="O44" s="46"/>
      <c r="Q44" s="3"/>
    </row>
    <row r="45" spans="1:18" ht="32.25" customHeight="1">
      <c r="A45" s="93" t="s">
        <v>39</v>
      </c>
      <c r="B45" s="93"/>
      <c r="C45" s="93"/>
      <c r="D45" s="93"/>
      <c r="E45" s="93"/>
      <c r="F45" s="93"/>
      <c r="G45" s="93"/>
      <c r="H45" s="93"/>
      <c r="I45" s="93"/>
      <c r="R45" s="67"/>
    </row>
    <row r="46" spans="1:18" ht="34.5" customHeight="1">
      <c r="A46" s="93" t="s">
        <v>47</v>
      </c>
      <c r="B46" s="93"/>
      <c r="C46" s="93"/>
      <c r="D46" s="93"/>
      <c r="E46" s="93"/>
      <c r="F46" s="93"/>
      <c r="G46" s="93"/>
      <c r="H46" s="93"/>
      <c r="I46" s="93"/>
      <c r="R46" s="67"/>
    </row>
    <row r="47" spans="1:18" ht="33.75" customHeight="1">
      <c r="A47" s="93" t="s">
        <v>42</v>
      </c>
      <c r="B47" s="93"/>
      <c r="C47" s="93"/>
      <c r="D47" s="93"/>
      <c r="E47" s="93"/>
      <c r="F47" s="93"/>
      <c r="G47" s="93"/>
      <c r="H47" s="93"/>
      <c r="I47" s="93"/>
      <c r="J47" s="71"/>
      <c r="K47" s="71"/>
      <c r="L47" s="71"/>
      <c r="M47" s="71"/>
      <c r="N47" s="71"/>
      <c r="O47" s="71"/>
      <c r="R47" s="67"/>
    </row>
    <row r="48" ht="16.2">
      <c r="A48" s="60" t="s">
        <v>50</v>
      </c>
    </row>
    <row r="49" ht="15">
      <c r="A49" s="46"/>
    </row>
    <row r="50" ht="15">
      <c r="A50" s="46"/>
    </row>
    <row r="51" spans="1:15" ht="16.2">
      <c r="A51" s="71"/>
      <c r="B51" s="71"/>
      <c r="C51" s="71"/>
      <c r="D51" s="71"/>
      <c r="E51" s="71"/>
      <c r="F51" s="71"/>
      <c r="G51" s="71"/>
      <c r="H51" s="71"/>
      <c r="I51" s="71"/>
      <c r="J51" s="71"/>
      <c r="K51" s="71"/>
      <c r="L51" s="71"/>
      <c r="M51" s="71"/>
      <c r="N51" s="71"/>
      <c r="O51" s="71"/>
    </row>
    <row r="52" ht="15">
      <c r="A52" s="46"/>
    </row>
    <row r="53" ht="15">
      <c r="A53" s="46"/>
    </row>
    <row r="54" ht="15">
      <c r="A54" s="46"/>
    </row>
  </sheetData>
  <sheetProtection formatCells="0" formatColumns="0" formatRows="0" insertColumns="0" insertRows="0" deleteRows="0" pivotTables="0"/>
  <mergeCells count="10">
    <mergeCell ref="A47:I47"/>
    <mergeCell ref="A46:I46"/>
    <mergeCell ref="A1:H1"/>
    <mergeCell ref="A2:H2"/>
    <mergeCell ref="J2:N2"/>
    <mergeCell ref="J3:N3"/>
    <mergeCell ref="A45:I45"/>
    <mergeCell ref="A44:H44"/>
    <mergeCell ref="A40:H40"/>
    <mergeCell ref="A39:H39"/>
  </mergeCells>
  <conditionalFormatting sqref="P39 P13:P14">
    <cfRule type="expression" priority="27" dxfId="0">
      <formula>#REF!=0</formula>
    </cfRule>
  </conditionalFormatting>
  <conditionalFormatting sqref="P40 P15">
    <cfRule type="expression" priority="28" dxfId="0">
      <formula>#REF!=1</formula>
    </cfRule>
  </conditionalFormatting>
  <conditionalFormatting sqref="P41 P16">
    <cfRule type="expression" priority="29" dxfId="0">
      <formula>#REF!=0</formula>
    </cfRule>
  </conditionalFormatting>
  <conditionalFormatting sqref="P42 P17">
    <cfRule type="expression" priority="30" dxfId="0">
      <formula>#REF!=0</formula>
    </cfRule>
  </conditionalFormatting>
  <conditionalFormatting sqref="P43 P18">
    <cfRule type="expression" priority="31" dxfId="0">
      <formula>#REF!=0</formula>
    </cfRule>
  </conditionalFormatting>
  <conditionalFormatting sqref="P44 P19">
    <cfRule type="expression" priority="32" dxfId="0">
      <formula>#REF!=0</formula>
    </cfRule>
  </conditionalFormatting>
  <printOptions/>
  <pageMargins left="0.5" right="0.5" top="0.75" bottom="0.75" header="0.3" footer="0.3"/>
  <pageSetup fitToHeight="1" fitToWidth="1" horizontalDpi="600" verticalDpi="600" orientation="portrait" scale="61"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60cdf93-adc7-407d-99de-cff9d0e01238">
      <UserInfo>
        <DisplayName>Yun, Madelaine</DisplayName>
        <AccountId>1474</AccountId>
        <AccountType/>
      </UserInfo>
      <UserInfo>
        <DisplayName>Chan, Lori</DisplayName>
        <AccountId>2385</AccountId>
        <AccountType/>
      </UserInfo>
      <UserInfo>
        <DisplayName>Bradshaw, Cynthia</DisplayName>
        <AccountId>1597</AccountId>
        <AccountType/>
      </UserInfo>
    </SharedWithUsers>
    <Type_x0020_of_x0020_Document xmlns="28439e1d-cdb8-498b-9d61-4bb0e3bfb59b">OPER - Budget Submittal</Type_x0020_of_x0020_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6" ma:contentTypeDescription="Create a new document." ma:contentTypeScope="" ma:versionID="5ca73311b5ad84f3bb7916f3945399d6">
  <xsd:schema xmlns:xsd="http://www.w3.org/2001/XMLSchema" xmlns:xs="http://www.w3.org/2001/XMLSchema" xmlns:p="http://schemas.microsoft.com/office/2006/metadata/properties" xmlns:ns2="28439e1d-cdb8-498b-9d61-4bb0e3bfb59b" xmlns:ns3="760cdf93-adc7-407d-99de-cff9d0e01238" xmlns:ns4="8027830e-f26f-476b-a1c3-89cedd1b9e5c" targetNamespace="http://schemas.microsoft.com/office/2006/metadata/properties" ma:root="true" ma:fieldsID="57317f1d9e6abe55937daaa407aeeca0" ns2:_="" ns3:_="" ns4:_="">
    <xsd:import namespace="28439e1d-cdb8-498b-9d61-4bb0e3bfb59b"/>
    <xsd:import namespace="760cdf93-adc7-407d-99de-cff9d0e01238"/>
    <xsd:import namespace="8027830e-f26f-476b-a1c3-89cedd1b9e5c"/>
    <xsd:element name="properties">
      <xsd:complexType>
        <xsd:sequence>
          <xsd:element name="documentManagement">
            <xsd:complexType>
              <xsd:all>
                <xsd:element ref="ns2:Type_x0020_of_x0020_Document"/>
                <xsd:element ref="ns3:SharedWithUsers" minOccurs="0"/>
                <xsd:element ref="ns4:SharingHintHash"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ma:displayName="Type of Document" ma:description="Select the type of document this is.  This is required for search purposes." ma:format="RadioButtons" ma:internalName="Type_x0020_of_x0020_Document">
      <xsd:simpleType>
        <xsd:restriction base="dms:Choice">
          <xsd:enumeration value="OPER - Budget Submittal"/>
          <xsd:enumeration value="OPER - Business Plan Submittal"/>
          <xsd:enumeration value="OPER - Encumbrance Carryover Request"/>
          <xsd:enumeration value="OPER - Quarterly Report"/>
          <xsd:enumeration value="OPER - Supplemental Request"/>
          <xsd:enumeration value="OPER - Security Matrix"/>
          <xsd:enumeration value="OPER - Other"/>
          <xsd:enumeration value="OPER - 2015 1st Omnibus"/>
          <xsd:enumeration value="OPER - 2016 Omnibus"/>
          <xsd:enumeration value="OPER - Mid Biennial Review"/>
          <xsd:enumeration value="CIP - Mid Biennial Review"/>
          <xsd:enumeration value="CIP - 2015 1st Omnibus"/>
          <xsd:enumeration value="CIP - 2016 Omnibus"/>
          <xsd:enumeration value="CIP - Quaterly Report"/>
          <xsd:enumeration value="CIP - Other"/>
          <xsd:enumeration value="CIP - Budget Submittal"/>
          <xsd:enumeration value="Reappropriation Nomination Form"/>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87F3D6-CE73-4E64-9151-0FC4F7349C81}">
  <ds:schemaRefs>
    <ds:schemaRef ds:uri="8027830e-f26f-476b-a1c3-89cedd1b9e5c"/>
    <ds:schemaRef ds:uri="http://purl.org/dc/elements/1.1/"/>
    <ds:schemaRef ds:uri="http://schemas.microsoft.com/office/2006/documentManagement/types"/>
    <ds:schemaRef ds:uri="http://schemas.microsoft.com/office/infopath/2007/PartnerControls"/>
    <ds:schemaRef ds:uri="28439e1d-cdb8-498b-9d61-4bb0e3bfb59b"/>
    <ds:schemaRef ds:uri="http://purl.org/dc/terms/"/>
    <ds:schemaRef ds:uri="http://purl.org/dc/dcmitype/"/>
    <ds:schemaRef ds:uri="http://schemas.microsoft.com/office/2006/metadata/properties"/>
    <ds:schemaRef ds:uri="http://schemas.openxmlformats.org/package/2006/metadata/core-properties"/>
    <ds:schemaRef ds:uri="760cdf93-adc7-407d-99de-cff9d0e01238"/>
    <ds:schemaRef ds:uri="http://www.w3.org/XML/1998/namespace"/>
  </ds:schemaRefs>
</ds:datastoreItem>
</file>

<file path=customXml/itemProps2.xml><?xml version="1.0" encoding="utf-8"?>
<ds:datastoreItem xmlns:ds="http://schemas.openxmlformats.org/officeDocument/2006/customXml" ds:itemID="{036E7650-1B35-478C-9439-99A7F51AC7E1}">
  <ds:schemaRefs>
    <ds:schemaRef ds:uri="http://schemas.microsoft.com/sharepoint/v3/contenttype/forms"/>
  </ds:schemaRefs>
</ds:datastoreItem>
</file>

<file path=customXml/itemProps3.xml><?xml version="1.0" encoding="utf-8"?>
<ds:datastoreItem xmlns:ds="http://schemas.openxmlformats.org/officeDocument/2006/customXml" ds:itemID="{ABC6D6F2-3C6C-4C96-B86C-9B3B03F21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Yoon, Haeyoung (Alex)</dc:creator>
  <cp:keywords/>
  <dc:description/>
  <cp:lastModifiedBy>Record, Jim</cp:lastModifiedBy>
  <cp:lastPrinted>2017-03-03T19:19:30Z</cp:lastPrinted>
  <dcterms:created xsi:type="dcterms:W3CDTF">2014-11-26T15:18:10Z</dcterms:created>
  <dcterms:modified xsi:type="dcterms:W3CDTF">2017-03-09T19:15:05Z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0x01010006357F40A17F5A46B45724A55B764B36</vt:lpwstr>
  </property>
</Properties>
</file>