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461" yWindow="285" windowWidth="19440" windowHeight="9435" firstSheet="1" activeTab="2"/>
  </bookViews>
  <sheets>
    <sheet name="1.  Instructions" sheetId="3" r:id="rId1"/>
    <sheet name="2a.  Simple Form Data Entry" sheetId="2" r:id="rId2"/>
    <sheet name="3a.  Simple Form Fiscal Note" sheetId="1" r:id="rId3"/>
    <sheet name="Lease Costs" sheetId="11" r:id="rId4"/>
    <sheet name="2b.  Complex Form Data Entry" sheetId="9" r:id="rId5"/>
    <sheet name="3b.  Complex Form Fiscal Note" sheetId="10" r:id="rId6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45621"/>
</workbook>
</file>

<file path=xl/sharedStrings.xml><?xml version="1.0" encoding="utf-8"?>
<sst xmlns="http://schemas.openxmlformats.org/spreadsheetml/2006/main" count="717" uniqueCount="206">
  <si>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</si>
  <si>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</si>
  <si>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</si>
  <si>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</si>
  <si>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</si>
  <si>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</si>
  <si>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</si>
  <si>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</si>
  <si>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</si>
  <si>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</si>
  <si>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</si>
  <si>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</si>
  <si>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</si>
  <si>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</si>
  <si>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</si>
  <si>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</si>
  <si>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</si>
  <si>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</si>
  <si>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</si>
  <si>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</si>
  <si>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</si>
  <si>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</si>
  <si>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</si>
  <si>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</si>
  <si>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</si>
  <si>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</si>
  <si>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</si>
  <si>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</si>
  <si>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</si>
  <si>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</si>
  <si>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</si>
  <si>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</si>
  <si>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</si>
  <si>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</si>
  <si>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</si>
  <si>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</si>
  <si>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</si>
  <si>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</si>
  <si>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</si>
  <si>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</si>
  <si>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</si>
  <si>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</si>
  <si>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</si>
  <si>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</si>
  <si>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</si>
  <si>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</si>
  <si>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</si>
  <si>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</si>
  <si>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</si>
  <si>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</si>
  <si>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</si>
  <si>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</si>
  <si>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</si>
  <si>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</si>
  <si>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</si>
  <si>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</si>
  <si>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</si>
  <si>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</si>
  <si>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</si>
  <si>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</si>
  <si>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</si>
  <si>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</si>
  <si>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</si>
  <si>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</si>
  <si>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</si>
  <si>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</si>
  <si>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</si>
  <si>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</si>
  <si>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</si>
  <si>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</si>
  <si>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</si>
  <si>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</si>
  <si>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</si>
  <si>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</si>
  <si>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</si>
  <si>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</si>
  <si>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</si>
  <si>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</si>
  <si>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</si>
  <si>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</si>
  <si>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</si>
  <si>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</si>
  <si>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</si>
  <si>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</si>
  <si>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</si>
  <si>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</si>
  <si>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</si>
  <si>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</si>
  <si>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</si>
  <si>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</si>
  <si>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</si>
  <si>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</si>
  <si>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</si>
  <si>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</si>
  <si>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</si>
  <si>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</si>
  <si>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</si>
  <si>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</si>
  <si>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</si>
  <si>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</si>
  <si>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</si>
  <si>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</si>
  <si>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</si>
  <si>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</si>
  <si>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</si>
  <si>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</si>
  <si>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</si>
  <si>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</si>
  <si>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</si>
  <si>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</si>
  <si>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</si>
  <si>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</si>
  <si>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</si>
  <si>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</si>
  <si>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</si>
  <si>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</si>
  <si>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</si>
  <si>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</si>
  <si>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</si>
  <si>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</si>
  <si>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</si>
  <si>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</si>
  <si>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</si>
  <si>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</si>
  <si>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</si>
  <si>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</si>
  <si>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</si>
  <si>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</si>
  <si>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</si>
  <si>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</si>
  <si>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</si>
  <si>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</si>
  <si>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</si>
  <si>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</si>
  <si>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</si>
  <si>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</si>
  <si>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</si>
  <si>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</si>
  <si>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</si>
  <si>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</si>
  <si>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</si>
  <si>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</si>
  <si>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</si>
  <si>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</si>
  <si>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</si>
  <si>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</si>
  <si>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</si>
  <si>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</si>
  <si>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</si>
  <si>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</si>
  <si>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</si>
  <si>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</si>
  <si>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</si>
  <si>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</si>
  <si>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</si>
  <si>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New Sublease</t>
  </si>
  <si>
    <t>Stand Alone</t>
  </si>
  <si>
    <t>Carolyn Mock/Stephanie Goffin</t>
  </si>
  <si>
    <t>A43100</t>
  </si>
  <si>
    <t>0431</t>
  </si>
  <si>
    <t>1110</t>
  </si>
  <si>
    <t>1000903</t>
  </si>
  <si>
    <t>DES/Emergency Telephone E911</t>
  </si>
  <si>
    <t>Sublease with Kent Regional Fire Authority</t>
  </si>
  <si>
    <t>DES/Office of Emergency Management E911 Program</t>
  </si>
  <si>
    <t>Square Footage:</t>
  </si>
  <si>
    <t>Term:</t>
  </si>
  <si>
    <t>Execution Date through 8/31/2024</t>
  </si>
  <si>
    <t>9/1/16 - 8/31/17</t>
  </si>
  <si>
    <t>9/1/17 - 8/31/18</t>
  </si>
  <si>
    <t>9/1/18 - 8/31/19</t>
  </si>
  <si>
    <t>9/1/19 - 8/31/20</t>
  </si>
  <si>
    <t>9/1/20 - 8/31/21</t>
  </si>
  <si>
    <t>9/1/21 - 8/31/22</t>
  </si>
  <si>
    <t>9/1/22 - 8/31/23</t>
  </si>
  <si>
    <t>9/1/23 - 8/31/24</t>
  </si>
  <si>
    <t>Base Rent/sf</t>
  </si>
  <si>
    <t>Commencement-8/31/16</t>
  </si>
  <si>
    <t>Commencement date through 8/31/2024</t>
  </si>
  <si>
    <t>Monthly Base Rent</t>
  </si>
  <si>
    <t>Monthly Operating Cost</t>
  </si>
  <si>
    <t>Administrative Fee 1% of Base+Op</t>
  </si>
  <si>
    <t>*Estimate 3% annual operating cost increases</t>
  </si>
  <si>
    <t>Annual Cost**</t>
  </si>
  <si>
    <t>Sublease Agreement with Kent Regional Fire Authority for E-911 Program</t>
  </si>
  <si>
    <t>- Estimate commencement date to be April 1, 2016</t>
  </si>
  <si>
    <t>- Assumed 3% annual inflation for operating cost estimates</t>
  </si>
  <si>
    <t>**Assumes April 1, 2016 commencement date</t>
  </si>
  <si>
    <t>E-911 Program Office Relocation</t>
  </si>
  <si>
    <t>DES\Emergency Management and Facilities Management (CIP)</t>
  </si>
  <si>
    <t>FMD Building Repair &amp; Replacement</t>
  </si>
  <si>
    <t>1127706</t>
  </si>
  <si>
    <t>Base Rent, Operating Costs and Administrative Fees</t>
  </si>
  <si>
    <t>County TI CIP Project appropriation and Lessor project management fee</t>
  </si>
  <si>
    <t>TI and Lessor project management fee</t>
  </si>
  <si>
    <r>
      <t xml:space="preserve">Transfer from E-911 Program A43100/Fund 1110 </t>
    </r>
    <r>
      <rPr>
        <vertAlign val="superscript"/>
        <sz val="11"/>
        <rFont val="Univers"/>
        <family val="2"/>
      </rPr>
      <t>1</t>
    </r>
  </si>
  <si>
    <t>A605000</t>
  </si>
  <si>
    <t>0605</t>
  </si>
  <si>
    <t>Total tenant improvement cost = $1,239,961 less:  1) $96,741 Landlord TI Allowance and 2) $110,000 existing work authorization = $1,033,220 appropriation request</t>
  </si>
  <si>
    <t>1/20/16</t>
  </si>
  <si>
    <r>
      <t>Transfer from E-911 Program A43100/Fund 1110</t>
    </r>
    <r>
      <rPr>
        <vertAlign val="superscript"/>
        <sz val="10.5"/>
        <rFont val="Univers"/>
        <family val="2"/>
      </rPr>
      <t xml:space="preserve"> 6</t>
    </r>
  </si>
  <si>
    <t>6.</t>
  </si>
  <si>
    <t>An NPV analysis was not performed because only one option is being considered.</t>
  </si>
  <si>
    <t>The revenue backing from the E-911 fund will be paid out of existing 2015/2016 budget without need for a new appropriation amount.</t>
  </si>
  <si>
    <t>Operating Costs/s.f.</t>
  </si>
  <si>
    <t>- Annual lease expenditure amounts are new lease costs not the incremental increase over prior budgeted amounts.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</si>
</sst>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8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  <font>
      <vertAlign val="superscript"/>
      <sz val="11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7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21" fillId="0" borderId="0" xfId="0" applyFont="1" applyFill="1" applyBorder="1" applyAlignment="1">
      <alignment horizontal="center" vertical="center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13" fillId="0" borderId="0" xfId="0" applyFont="1"/>
    <xf numFmtId="164" fontId="0" fillId="0" borderId="0" xfId="18" applyNumberFormat="1" applyFont="1"/>
    <xf numFmtId="14" fontId="0" fillId="0" borderId="0" xfId="0" applyNumberFormat="1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16" applyFont="1" applyBorder="1" applyAlignment="1">
      <alignment horizontal="center"/>
    </xf>
    <xf numFmtId="44" fontId="0" fillId="0" borderId="4" xfId="16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 vertical="top" wrapText="1"/>
    </xf>
    <xf numFmtId="164" fontId="32" fillId="3" borderId="31" xfId="18" applyNumberFormat="1" applyFont="1" applyFill="1" applyBorder="1" applyAlignment="1" applyProtection="1">
      <alignment vertical="top"/>
      <protection locked="0"/>
    </xf>
    <xf numFmtId="3" fontId="10" fillId="0" borderId="0" xfId="0" applyNumberFormat="1" applyFont="1" applyAlignment="1" quotePrefix="1">
      <alignment vertical="top" wrapText="1"/>
    </xf>
    <xf numFmtId="3" fontId="10" fillId="0" borderId="0" xfId="0" applyNumberFormat="1" applyFont="1" applyAlignment="1" quotePrefix="1">
      <alignment vertical="top"/>
    </xf>
    <xf numFmtId="49" fontId="1" fillId="0" borderId="0" xfId="0" applyNumberFormat="1" applyFont="1" applyAlignment="1" quotePrefix="1">
      <alignment horizontal="left" vertical="top" wrapText="1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center"/>
      <protection locked="0"/>
    </xf>
    <xf numFmtId="0" fontId="33" fillId="3" borderId="35" xfId="0" applyFont="1" applyFill="1" applyBorder="1" applyAlignment="1" applyProtection="1">
      <alignment horizontal="center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67">
      <selection activeCell="I84" sqref="I84:J84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3" t="s">
        <v>60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184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85" t="s">
        <v>76</v>
      </c>
      <c r="E11" s="385"/>
      <c r="F11" s="386"/>
      <c r="G11" s="138" t="s">
        <v>188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87" t="s">
        <v>75</v>
      </c>
      <c r="E12" s="387"/>
      <c r="F12" s="388"/>
      <c r="G12" s="138" t="s">
        <v>189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87" t="s">
        <v>74</v>
      </c>
      <c r="E13" s="387"/>
      <c r="F13" s="388"/>
      <c r="G13" s="138" t="s">
        <v>155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89" t="s">
        <v>73</v>
      </c>
      <c r="E14" s="387"/>
      <c r="F14" s="388"/>
      <c r="G14" s="138" t="s">
        <v>156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87" t="s">
        <v>72</v>
      </c>
      <c r="E15" s="387"/>
      <c r="F15" s="388"/>
      <c r="G15" s="138" t="s">
        <v>157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87" t="s">
        <v>103</v>
      </c>
      <c r="E16" s="387"/>
      <c r="F16" s="240"/>
      <c r="G16" s="187" t="s">
        <v>199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87" t="s">
        <v>69</v>
      </c>
      <c r="E17" s="387"/>
      <c r="F17" s="388"/>
      <c r="G17" s="141" t="s">
        <v>178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85" t="s">
        <v>70</v>
      </c>
      <c r="E18" s="385"/>
      <c r="F18" s="386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85" t="s">
        <v>137</v>
      </c>
      <c r="E19" s="385"/>
      <c r="F19" s="386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7" t="s">
        <v>34</v>
      </c>
      <c r="H20" s="377"/>
      <c r="I20" s="377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162</v>
      </c>
      <c r="H21" s="144"/>
      <c r="I21" s="145"/>
      <c r="J21" s="146" t="s">
        <v>158</v>
      </c>
      <c r="K21" s="336" t="s">
        <v>159</v>
      </c>
      <c r="L21" s="336" t="s">
        <v>160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190</v>
      </c>
      <c r="H22" s="144"/>
      <c r="I22" s="145"/>
      <c r="J22" s="146" t="s">
        <v>196</v>
      </c>
      <c r="K22" s="336" t="s">
        <v>197</v>
      </c>
      <c r="L22" s="146">
        <v>3951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161</v>
      </c>
      <c r="H29" s="186" t="s">
        <v>191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3" t="s">
        <v>125</v>
      </c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403" t="s">
        <v>142</v>
      </c>
      <c r="E39" s="403"/>
      <c r="F39" s="403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93" t="s">
        <v>77</v>
      </c>
      <c r="E40" s="393"/>
      <c r="F40" s="394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93" t="s">
        <v>78</v>
      </c>
      <c r="E41" s="393"/>
      <c r="F41" s="394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97" t="s">
        <v>202</v>
      </c>
      <c r="E43" s="398"/>
      <c r="F43" s="398"/>
      <c r="G43" s="398"/>
      <c r="H43" s="398"/>
      <c r="I43" s="399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00" t="s">
        <v>99</v>
      </c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4" t="s">
        <v>20</v>
      </c>
      <c r="F57" s="384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7.25" thickBot="1">
      <c r="B58" s="210"/>
      <c r="C58" s="157" t="s">
        <v>190</v>
      </c>
      <c r="D58" s="158" t="s">
        <v>191</v>
      </c>
      <c r="E58" s="395" t="s">
        <v>195</v>
      </c>
      <c r="F58" s="396"/>
      <c r="G58" s="151"/>
      <c r="H58" s="151">
        <v>1033220</v>
      </c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01" t="s">
        <v>84</v>
      </c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4"/>
      <c r="D69" s="374"/>
      <c r="E69" s="374"/>
      <c r="F69" s="374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93" t="s">
        <v>85</v>
      </c>
      <c r="F71" s="393"/>
      <c r="G71" s="393"/>
      <c r="H71" s="393"/>
      <c r="I71" s="393"/>
      <c r="J71" s="393"/>
      <c r="K71" s="393"/>
      <c r="L71" s="393"/>
      <c r="M71" s="393"/>
      <c r="N71" s="180"/>
      <c r="O71" s="211"/>
    </row>
    <row r="72" spans="2:15" ht="13.5" customHeight="1">
      <c r="B72" s="210"/>
      <c r="C72" s="268" t="s">
        <v>25</v>
      </c>
      <c r="D72" s="269"/>
      <c r="E72" s="378" t="s">
        <v>86</v>
      </c>
      <c r="F72" s="378"/>
      <c r="G72" s="378"/>
      <c r="H72" s="378"/>
      <c r="I72" s="378"/>
      <c r="J72" s="378"/>
      <c r="K72" s="378"/>
      <c r="L72" s="378"/>
      <c r="M72" s="378"/>
      <c r="N72" s="181"/>
      <c r="O72" s="211"/>
    </row>
    <row r="73" spans="2:15" ht="14.25">
      <c r="B73" s="210"/>
      <c r="C73" s="268" t="s">
        <v>53</v>
      </c>
      <c r="D73" s="269"/>
      <c r="E73" s="378" t="s">
        <v>87</v>
      </c>
      <c r="F73" s="358"/>
      <c r="G73" s="358"/>
      <c r="H73" s="358"/>
      <c r="I73" s="358"/>
      <c r="J73" s="358"/>
      <c r="K73" s="358"/>
      <c r="L73" s="358"/>
      <c r="M73" s="358"/>
      <c r="N73" s="179"/>
      <c r="O73" s="211"/>
    </row>
    <row r="74" spans="2:15" ht="14.25">
      <c r="B74" s="210"/>
      <c r="C74" s="391" t="s">
        <v>55</v>
      </c>
      <c r="D74" s="391"/>
      <c r="E74" s="378" t="s">
        <v>88</v>
      </c>
      <c r="F74" s="358"/>
      <c r="G74" s="358"/>
      <c r="H74" s="358"/>
      <c r="I74" s="358"/>
      <c r="J74" s="358"/>
      <c r="K74" s="358"/>
      <c r="L74" s="358"/>
      <c r="M74" s="358"/>
      <c r="N74" s="179"/>
      <c r="O74" s="211"/>
    </row>
    <row r="75" spans="2:15" ht="14.25" customHeight="1">
      <c r="B75" s="210"/>
      <c r="C75" s="390" t="s">
        <v>56</v>
      </c>
      <c r="D75" s="390"/>
      <c r="E75" s="378" t="s">
        <v>89</v>
      </c>
      <c r="F75" s="378"/>
      <c r="G75" s="378"/>
      <c r="H75" s="378"/>
      <c r="I75" s="378"/>
      <c r="J75" s="378"/>
      <c r="K75" s="378"/>
      <c r="L75" s="378"/>
      <c r="M75" s="378"/>
      <c r="N75" s="181"/>
      <c r="O75" s="211"/>
    </row>
    <row r="76" spans="2:15" ht="14.25">
      <c r="B76" s="210"/>
      <c r="C76" s="391" t="s">
        <v>57</v>
      </c>
      <c r="D76" s="391"/>
      <c r="E76" s="378"/>
      <c r="F76" s="358"/>
      <c r="G76" s="358"/>
      <c r="H76" s="358"/>
      <c r="I76" s="358"/>
      <c r="J76" s="358"/>
      <c r="K76" s="358"/>
      <c r="L76" s="358"/>
      <c r="M76" s="358"/>
      <c r="N76" s="179"/>
      <c r="O76" s="211"/>
    </row>
    <row r="77" spans="2:15" ht="15" customHeight="1">
      <c r="B77" s="210"/>
      <c r="C77" s="392" t="s">
        <v>26</v>
      </c>
      <c r="D77" s="392"/>
      <c r="E77" s="378" t="s">
        <v>90</v>
      </c>
      <c r="F77" s="358"/>
      <c r="G77" s="358"/>
      <c r="H77" s="358"/>
      <c r="I77" s="358"/>
      <c r="J77" s="358"/>
      <c r="K77" s="358"/>
      <c r="L77" s="358"/>
      <c r="M77" s="358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162</v>
      </c>
      <c r="F80" s="121"/>
      <c r="G80" s="243" t="s">
        <v>11</v>
      </c>
      <c r="H80" s="119"/>
      <c r="I80" s="159" t="s">
        <v>161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64" t="s">
        <v>40</v>
      </c>
      <c r="D81" s="364"/>
      <c r="E81" s="365" t="s">
        <v>22</v>
      </c>
      <c r="F81" s="365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 t="s">
        <v>192</v>
      </c>
      <c r="F84" s="154"/>
      <c r="G84" s="155"/>
      <c r="H84" s="151">
        <f>+'Lease Costs'!B20</f>
        <v>107579.611064</v>
      </c>
      <c r="I84" s="151">
        <f>+'Lease Costs'!C20</f>
        <v>146959.37450392</v>
      </c>
      <c r="J84" s="151">
        <f>+'Lease Costs'!D20</f>
        <v>150982.4347190376</v>
      </c>
      <c r="K84" s="151">
        <f>+'Lease Costs'!E20</f>
        <v>155118.57618860874</v>
      </c>
      <c r="L84" s="151">
        <f>+'Lease Costs'!F20</f>
        <v>159414.841934267</v>
      </c>
      <c r="M84" s="151">
        <f>SUM('Lease Costs'!G20:J20)</f>
        <v>622624.8994167402</v>
      </c>
      <c r="N84" s="193"/>
      <c r="O84" s="211"/>
    </row>
    <row r="85" spans="2:15" ht="14.25" customHeight="1" thickBot="1">
      <c r="B85" s="210"/>
      <c r="C85" s="375" t="s">
        <v>55</v>
      </c>
      <c r="D85" s="376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79" t="s">
        <v>56</v>
      </c>
      <c r="D86" s="380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75" t="s">
        <v>57</v>
      </c>
      <c r="D87" s="376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81" t="s">
        <v>26</v>
      </c>
      <c r="D88" s="382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 t="s">
        <v>190</v>
      </c>
      <c r="F91" s="121"/>
      <c r="G91" s="243" t="s">
        <v>11</v>
      </c>
      <c r="H91" s="119"/>
      <c r="I91" s="160" t="s">
        <v>191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64" t="s">
        <v>40</v>
      </c>
      <c r="D92" s="364"/>
      <c r="E92" s="365" t="s">
        <v>22</v>
      </c>
      <c r="F92" s="365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75" t="s">
        <v>55</v>
      </c>
      <c r="D96" s="376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79" t="s">
        <v>56</v>
      </c>
      <c r="D97" s="380"/>
      <c r="E97" s="153" t="s">
        <v>194</v>
      </c>
      <c r="F97" s="154"/>
      <c r="G97" s="155"/>
      <c r="H97" s="151">
        <v>1033220</v>
      </c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75" t="s">
        <v>57</v>
      </c>
      <c r="D98" s="376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81" t="s">
        <v>26</v>
      </c>
      <c r="D99" s="382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64" t="s">
        <v>40</v>
      </c>
      <c r="D103" s="364"/>
      <c r="E103" s="365" t="s">
        <v>22</v>
      </c>
      <c r="F103" s="365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75" t="s">
        <v>55</v>
      </c>
      <c r="D107" s="376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79" t="s">
        <v>56</v>
      </c>
      <c r="D108" s="380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75" t="s">
        <v>57</v>
      </c>
      <c r="D109" s="376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81" t="s">
        <v>26</v>
      </c>
      <c r="D110" s="382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64" t="s">
        <v>40</v>
      </c>
      <c r="D114" s="364"/>
      <c r="E114" s="365" t="s">
        <v>22</v>
      </c>
      <c r="F114" s="365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66" t="s">
        <v>55</v>
      </c>
      <c r="D118" s="36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68" t="s">
        <v>56</v>
      </c>
      <c r="D119" s="369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66" t="s">
        <v>57</v>
      </c>
      <c r="D120" s="36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70" t="s">
        <v>26</v>
      </c>
      <c r="D121" s="37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64" t="s">
        <v>40</v>
      </c>
      <c r="D125" s="364"/>
      <c r="E125" s="365" t="s">
        <v>22</v>
      </c>
      <c r="F125" s="365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66" t="s">
        <v>55</v>
      </c>
      <c r="D129" s="36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68" t="s">
        <v>56</v>
      </c>
      <c r="D130" s="369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66" t="s">
        <v>57</v>
      </c>
      <c r="D131" s="36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70" t="s">
        <v>26</v>
      </c>
      <c r="D132" s="37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64" t="s">
        <v>40</v>
      </c>
      <c r="D136" s="364"/>
      <c r="E136" s="365" t="s">
        <v>22</v>
      </c>
      <c r="F136" s="365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66" t="s">
        <v>55</v>
      </c>
      <c r="D140" s="36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68" t="s">
        <v>56</v>
      </c>
      <c r="D141" s="369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66" t="s">
        <v>57</v>
      </c>
      <c r="D142" s="36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70" t="s">
        <v>26</v>
      </c>
      <c r="D143" s="37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8" t="s">
        <v>100</v>
      </c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179"/>
      <c r="O148" s="224"/>
      <c r="P148" s="225"/>
      <c r="Q148" s="225"/>
    </row>
    <row r="149" spans="2:17" ht="12.75" customHeight="1">
      <c r="B149" s="210"/>
      <c r="C149" s="358" t="s">
        <v>132</v>
      </c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72" t="s">
        <v>18</v>
      </c>
      <c r="D155" s="372" t="s">
        <v>39</v>
      </c>
      <c r="E155" s="362" t="s">
        <v>23</v>
      </c>
      <c r="F155" s="362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65"/>
      <c r="D156" s="365"/>
      <c r="E156" s="363"/>
      <c r="F156" s="363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41.25" thickBot="1">
      <c r="B157" s="210"/>
      <c r="C157" s="156" t="s">
        <v>190</v>
      </c>
      <c r="D157" s="160" t="s">
        <v>191</v>
      </c>
      <c r="E157" s="348" t="s">
        <v>198</v>
      </c>
      <c r="F157" s="154"/>
      <c r="G157" s="347"/>
      <c r="H157" s="347">
        <v>1033220</v>
      </c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52" t="s">
        <v>48</v>
      </c>
      <c r="G171" s="353"/>
      <c r="H171" s="353"/>
      <c r="I171" s="353"/>
      <c r="J171" s="353"/>
      <c r="K171" s="353"/>
      <c r="L171" s="353"/>
      <c r="M171" s="353"/>
      <c r="N171" s="354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8" t="s">
        <v>153</v>
      </c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179"/>
      <c r="O173" s="224"/>
    </row>
    <row r="174" spans="2:15" ht="34.5" customHeight="1" thickBot="1">
      <c r="B174" s="210"/>
      <c r="C174" s="355" t="s">
        <v>185</v>
      </c>
      <c r="D174" s="356"/>
      <c r="E174" s="356"/>
      <c r="F174" s="356"/>
      <c r="G174" s="356"/>
      <c r="H174" s="356"/>
      <c r="I174" s="356"/>
      <c r="J174" s="356"/>
      <c r="K174" s="356"/>
      <c r="L174" s="356"/>
      <c r="M174" s="356"/>
      <c r="N174" s="357"/>
      <c r="O174" s="224"/>
    </row>
    <row r="175" spans="2:15" ht="34.5" customHeight="1" thickBot="1">
      <c r="B175" s="210"/>
      <c r="C175" s="359" t="s">
        <v>186</v>
      </c>
      <c r="D175" s="360"/>
      <c r="E175" s="360"/>
      <c r="F175" s="360"/>
      <c r="G175" s="360"/>
      <c r="H175" s="360"/>
      <c r="I175" s="360"/>
      <c r="J175" s="360"/>
      <c r="K175" s="360"/>
      <c r="L175" s="360"/>
      <c r="M175" s="360"/>
      <c r="N175" s="361"/>
      <c r="O175" s="224"/>
    </row>
    <row r="176" spans="2:15" ht="34.5" customHeight="1" thickBot="1">
      <c r="B176" s="210"/>
      <c r="C176" s="359" t="s">
        <v>205</v>
      </c>
      <c r="D176" s="360"/>
      <c r="E176" s="360"/>
      <c r="F176" s="360"/>
      <c r="G176" s="360"/>
      <c r="H176" s="360"/>
      <c r="I176" s="360"/>
      <c r="J176" s="360"/>
      <c r="K176" s="360"/>
      <c r="L176" s="360"/>
      <c r="M176" s="360"/>
      <c r="N176" s="361"/>
      <c r="O176" s="224"/>
    </row>
    <row r="177" spans="2:15" ht="34.5" customHeight="1" thickBot="1">
      <c r="B177" s="210"/>
      <c r="C177" s="359" t="s">
        <v>203</v>
      </c>
      <c r="D177" s="360"/>
      <c r="E177" s="360"/>
      <c r="F177" s="360"/>
      <c r="G177" s="360"/>
      <c r="H177" s="360"/>
      <c r="I177" s="360"/>
      <c r="J177" s="360"/>
      <c r="K177" s="360"/>
      <c r="L177" s="360"/>
      <c r="M177" s="360"/>
      <c r="N177" s="361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8" t="s">
        <v>154</v>
      </c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351"/>
      <c r="O202" s="351"/>
      <c r="P202" s="351"/>
      <c r="Q202" s="351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1000903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1127706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0"/>
  <sheetViews>
    <sheetView showGridLines="0" tabSelected="1" zoomScale="90" zoomScaleNormal="90" workbookViewId="0" topLeftCell="A1">
      <selection activeCell="Z39" sqref="Z39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47" t="s">
        <v>49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04" t="s">
        <v>31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1"/>
    </row>
    <row r="4" spans="1:20" ht="3" customHeight="1" thickBot="1" thickTop="1">
      <c r="A4" s="458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1"/>
    </row>
    <row r="5" spans="1:19" ht="13.5">
      <c r="A5" s="468" t="s">
        <v>7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7"/>
    </row>
    <row r="6" spans="1:20" ht="13.5">
      <c r="A6" s="464" t="s">
        <v>0</v>
      </c>
      <c r="B6" s="465"/>
      <c r="C6" s="463" t="str">
        <f>IF('2a.  Simple Form Data Entry'!G11="","   ",'2a.  Simple Form Data Entry'!G11)</f>
        <v>E-911 Program Office Relocation</v>
      </c>
      <c r="D6" s="463"/>
      <c r="E6" s="463"/>
      <c r="F6" s="463"/>
      <c r="G6" s="463"/>
      <c r="H6" s="463"/>
      <c r="I6" s="463"/>
      <c r="J6" s="463"/>
      <c r="L6" s="293" t="s">
        <v>16</v>
      </c>
      <c r="M6" s="293"/>
      <c r="O6" s="72"/>
      <c r="Q6" s="72"/>
      <c r="R6" s="335" t="str">
        <f>IF('2a.  Simple Form Data Entry'!G17="","   ",'2a.  Simple Form Data Entry'!G17)</f>
        <v>Commencement date through 8/31/2024</v>
      </c>
      <c r="S6" s="71"/>
      <c r="T6" s="11"/>
    </row>
    <row r="7" spans="1:20" ht="13.5" customHeight="1">
      <c r="A7" s="469" t="s">
        <v>150</v>
      </c>
      <c r="B7" s="460"/>
      <c r="C7" s="470" t="str">
        <f>IF('2a.  Simple Form Data Entry'!G12="","   ",'2a.  Simple Form Data Entry'!G12)</f>
        <v>DES\Emergency Management and Facilities Management (CIP)</v>
      </c>
      <c r="D7" s="470"/>
      <c r="E7" s="470"/>
      <c r="F7" s="470"/>
      <c r="G7" s="470"/>
      <c r="H7" s="470"/>
      <c r="I7" s="470"/>
      <c r="J7" s="470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61" t="s">
        <v>2</v>
      </c>
      <c r="B8" s="462"/>
      <c r="C8" s="292" t="str">
        <f>IF('2a.  Simple Form Data Entry'!G15="","   ",'2a.  Simple Form Data Entry'!G15)</f>
        <v>Carolyn Mock/Stephanie Goffin</v>
      </c>
      <c r="E8" s="292"/>
      <c r="F8" s="462" t="s">
        <v>8</v>
      </c>
      <c r="G8" s="462"/>
      <c r="H8" s="329" t="str">
        <f>IF('2a.  Simple Form Data Entry'!G15=""," ",'2a.  Simple Form Data Entry'!G16)</f>
        <v>1/20/16</v>
      </c>
      <c r="I8" s="292"/>
      <c r="J8" s="292"/>
      <c r="L8" s="460" t="s">
        <v>10</v>
      </c>
      <c r="M8" s="460"/>
      <c r="N8" s="460"/>
      <c r="O8" s="460"/>
      <c r="P8" s="74"/>
      <c r="Q8" s="74"/>
      <c r="R8" s="292" t="str">
        <f>IF('2a.  Simple Form Data Entry'!G13="","   ",'2a.  Simple Form Data Entry'!G13)</f>
        <v>New Sublease</v>
      </c>
      <c r="S8" s="328"/>
      <c r="T8" s="292"/>
      <c r="U8" s="292"/>
      <c r="V8" s="292"/>
      <c r="W8" s="292"/>
      <c r="X8" s="292"/>
    </row>
    <row r="9" spans="1:24" ht="13.5" customHeight="1">
      <c r="A9" s="461" t="s">
        <v>3</v>
      </c>
      <c r="B9" s="462"/>
      <c r="C9" s="295"/>
      <c r="D9" s="292"/>
      <c r="E9" s="292"/>
      <c r="F9" s="462" t="s">
        <v>13</v>
      </c>
      <c r="G9" s="462"/>
      <c r="H9" s="292"/>
      <c r="I9" s="292"/>
      <c r="J9" s="292"/>
      <c r="L9" s="460" t="s">
        <v>9</v>
      </c>
      <c r="M9" s="460"/>
      <c r="N9" s="460"/>
      <c r="O9" s="460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54" t="str">
        <f>IF('2a.  Simple Form Data Entry'!G10=""," ",'2a.  Simple Form Data Entry'!G10)</f>
        <v>Sublease Agreement with Kent Regional Fire Authority for E-911 Program</v>
      </c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5"/>
      <c r="T10" s="11"/>
    </row>
    <row r="11" spans="1:20" ht="13.5" thickBot="1">
      <c r="A11" s="332"/>
      <c r="B11" s="333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7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04" t="s">
        <v>14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49" t="s">
        <v>32</v>
      </c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53" t="s">
        <v>143</v>
      </c>
      <c r="B17" s="453"/>
      <c r="C17" s="453"/>
      <c r="D17" s="453"/>
      <c r="E17" s="450" t="str">
        <f>IF('2a.  Simple Form Data Entry'!G39="N","NA",'2a.  Simple Form Data Entry'!G40)</f>
        <v>NA</v>
      </c>
      <c r="F17" s="451"/>
      <c r="G17" s="452"/>
      <c r="H17" s="412" t="s">
        <v>151</v>
      </c>
      <c r="I17" s="413"/>
      <c r="J17" s="413"/>
      <c r="K17" s="413"/>
      <c r="L17" s="413"/>
      <c r="M17" s="413"/>
      <c r="N17" s="310"/>
      <c r="O17" s="405" t="str">
        <f>IF('2a.  Simple Form Data Entry'!G39="N","NA",'2a.  Simple Form Data Entry'!G41)</f>
        <v>NA</v>
      </c>
      <c r="P17" s="406"/>
      <c r="Q17" s="406"/>
      <c r="R17" s="406"/>
      <c r="S17" s="407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49" t="s">
        <v>33</v>
      </c>
      <c r="B19" s="449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5.75">
      <c r="A25" s="88" t="str">
        <f>IF('2a.  Simple Form Data Entry'!C58="","   ",'2a.  Simple Form Data Entry'!C58)</f>
        <v>FMD Building Repair &amp; Replacement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A605000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0605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3951</v>
      </c>
      <c r="G25" s="90" t="str">
        <f>IF(A25="","   ",'2a.  Simple Form Data Entry'!D58)</f>
        <v>1127706</v>
      </c>
      <c r="H25" s="196" t="s">
        <v>200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1033220</v>
      </c>
      <c r="L25" s="80">
        <f>J25+K25</f>
        <v>1033220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1033220</v>
      </c>
      <c r="L31" s="56">
        <f t="shared" si="2"/>
        <v>1033220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18" t="str">
        <f>IF('2a.  Simple Form Data Entry'!E80="","   ",'2a.  Simple Form Data Entry'!E80)</f>
        <v>DES/Emergency Telephone E911</v>
      </c>
      <c r="B35" s="419"/>
      <c r="C35" s="420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A43100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0431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1110</v>
      </c>
      <c r="G35" s="79" t="str">
        <f>IF('2a.  Simple Form Data Entry'!I80="","   ",'2a.  Simple Form Data Entry'!I80)</f>
        <v>1000903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Base Rent, Operating Costs and Administrative Fees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107579.611064</v>
      </c>
      <c r="L38" s="80">
        <f t="shared" si="7"/>
        <v>107579.611064</v>
      </c>
      <c r="M38" s="80">
        <f>'2a.  Simple Form Data Entry'!I84</f>
        <v>146959.37450392</v>
      </c>
      <c r="N38" s="80">
        <f>'2a.  Simple Form Data Entry'!J84</f>
        <v>150982.4347190376</v>
      </c>
      <c r="O38" s="80">
        <f t="shared" si="5"/>
        <v>297941.8092229576</v>
      </c>
      <c r="P38" s="80">
        <f>'2a.  Simple Form Data Entry'!K84</f>
        <v>155118.57618860874</v>
      </c>
      <c r="Q38" s="80">
        <f>'2a.  Simple Form Data Entry'!L84</f>
        <v>159414.841934267</v>
      </c>
      <c r="R38" s="80">
        <f t="shared" si="6"/>
        <v>314533.41812287574</v>
      </c>
      <c r="S38" s="83">
        <f>'2a.  Simple Form Data Entry'!M84</f>
        <v>622624.8994167402</v>
      </c>
      <c r="T38" s="12"/>
    </row>
    <row r="39" spans="1:20" ht="13.5" customHeight="1">
      <c r="A39" s="16"/>
      <c r="B39" s="408" t="s">
        <v>55</v>
      </c>
      <c r="C39" s="409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>
      <c r="A40" s="16"/>
      <c r="B40" s="410" t="s">
        <v>56</v>
      </c>
      <c r="C40" s="411"/>
      <c r="D40" s="45"/>
      <c r="E40" s="45"/>
      <c r="F40" s="45"/>
      <c r="G40" s="45"/>
      <c r="H40" s="200"/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/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8" t="s">
        <v>57</v>
      </c>
      <c r="C41" s="409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24" t="s">
        <v>26</v>
      </c>
      <c r="C42" s="425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107579.611064</v>
      </c>
      <c r="L43" s="63">
        <f t="shared" si="7"/>
        <v>107579.611064</v>
      </c>
      <c r="M43" s="63">
        <f t="shared" si="8"/>
        <v>146959.37450392</v>
      </c>
      <c r="N43" s="63">
        <f t="shared" si="8"/>
        <v>150982.4347190376</v>
      </c>
      <c r="O43" s="63">
        <f t="shared" si="5"/>
        <v>297941.8092229576</v>
      </c>
      <c r="P43" s="63">
        <f aca="true" t="shared" si="9" ref="P43:Q43">SUM(P36:P42)</f>
        <v>155118.57618860874</v>
      </c>
      <c r="Q43" s="63">
        <f t="shared" si="9"/>
        <v>159414.841934267</v>
      </c>
      <c r="R43" s="63">
        <f t="shared" si="6"/>
        <v>314533.41812287574</v>
      </c>
      <c r="S43" s="64">
        <f t="shared" si="8"/>
        <v>622624.8994167402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21" t="str">
        <f>IF('2a.  Simple Form Data Entry'!E91="","   ",'2a.  Simple Form Data Entry'!E91)</f>
        <v>FMD Building Repair &amp; Replacement</v>
      </c>
      <c r="B45" s="422"/>
      <c r="C45" s="423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>A605000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>0605</v>
      </c>
      <c r="F45" s="177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>3951</v>
      </c>
      <c r="G45" s="79" t="str">
        <f>IF('2a.  Simple Form Data Entry'!I91="","   ",'2a.  Simple Form Data Entry'!I91)</f>
        <v>1127706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8" t="s">
        <v>55</v>
      </c>
      <c r="C49" s="409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410" t="s">
        <v>56</v>
      </c>
      <c r="C50" s="411"/>
      <c r="D50" s="45"/>
      <c r="E50" s="45"/>
      <c r="F50" s="45"/>
      <c r="G50" s="45"/>
      <c r="H50" s="200" t="s">
        <v>193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1033220</v>
      </c>
      <c r="L50" s="80">
        <f t="shared" si="10"/>
        <v>1033220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8" t="s">
        <v>57</v>
      </c>
      <c r="C51" s="409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24" t="s">
        <v>26</v>
      </c>
      <c r="C52" s="425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1033220</v>
      </c>
      <c r="L53" s="63">
        <f t="shared" si="10"/>
        <v>1033220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21" t="str">
        <f>IF('2a.  Simple Form Data Entry'!E102="","   ",'2a.  Simple Form Data Entry'!E102)</f>
        <v xml:space="preserve">   </v>
      </c>
      <c r="B55" s="422"/>
      <c r="C55" s="423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8" t="s">
        <v>55</v>
      </c>
      <c r="C59" s="409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10" t="s">
        <v>56</v>
      </c>
      <c r="C60" s="411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8" t="s">
        <v>57</v>
      </c>
      <c r="C61" s="409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24" t="s">
        <v>26</v>
      </c>
      <c r="C62" s="425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21" t="str">
        <f>IF('2a.  Simple Form Data Entry'!E113="","   ",'2a.  Simple Form Data Entry'!E113)</f>
        <v xml:space="preserve">   </v>
      </c>
      <c r="B65" s="422"/>
      <c r="C65" s="423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8" t="s">
        <v>55</v>
      </c>
      <c r="C69" s="409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10" t="s">
        <v>56</v>
      </c>
      <c r="C70" s="411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8" t="s">
        <v>57</v>
      </c>
      <c r="C71" s="409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24" t="s">
        <v>26</v>
      </c>
      <c r="C72" s="425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21" t="str">
        <f>IF('2a.  Simple Form Data Entry'!E124="","   ",'2a.  Simple Form Data Entry'!E124)</f>
        <v xml:space="preserve">   </v>
      </c>
      <c r="B75" s="422"/>
      <c r="C75" s="423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8" t="s">
        <v>55</v>
      </c>
      <c r="C79" s="409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410" t="s">
        <v>56</v>
      </c>
      <c r="C80" s="411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8" t="s">
        <v>57</v>
      </c>
      <c r="C81" s="409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24" t="s">
        <v>26</v>
      </c>
      <c r="C82" s="425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21" t="str">
        <f>IF('2a.  Simple Form Data Entry'!E135="","   ",'2a.  Simple Form Data Entry'!E135)</f>
        <v xml:space="preserve">   </v>
      </c>
      <c r="B85" s="422"/>
      <c r="C85" s="423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8" t="s">
        <v>55</v>
      </c>
      <c r="C89" s="409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410" t="s">
        <v>56</v>
      </c>
      <c r="C90" s="411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8" t="s">
        <v>57</v>
      </c>
      <c r="C91" s="409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24" t="s">
        <v>26</v>
      </c>
      <c r="C92" s="425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1140799.611064</v>
      </c>
      <c r="L95" s="56">
        <f t="shared" si="10"/>
        <v>1140799.611064</v>
      </c>
      <c r="M95" s="56">
        <f t="shared" si="23"/>
        <v>146959.37450392</v>
      </c>
      <c r="N95" s="56">
        <f t="shared" si="23"/>
        <v>150982.4347190376</v>
      </c>
      <c r="O95" s="56">
        <f t="shared" si="11"/>
        <v>297941.8092229576</v>
      </c>
      <c r="P95" s="56">
        <f aca="true" t="shared" si="24" ref="P95:Q95">P73+P63+P53+P43+P83+P93</f>
        <v>155118.57618860874</v>
      </c>
      <c r="Q95" s="56">
        <f t="shared" si="24"/>
        <v>159414.841934267</v>
      </c>
      <c r="R95" s="56">
        <f t="shared" si="12"/>
        <v>314533.41812287574</v>
      </c>
      <c r="S95" s="65">
        <f t="shared" si="23"/>
        <v>622624.8994167402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48" t="s">
        <v>15</v>
      </c>
      <c r="B97" s="448"/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71" t="s">
        <v>18</v>
      </c>
      <c r="B101" s="472"/>
      <c r="C101" s="473"/>
      <c r="D101" s="433" t="s">
        <v>19</v>
      </c>
      <c r="E101" s="433" t="s">
        <v>5</v>
      </c>
      <c r="F101" s="426" t="s">
        <v>104</v>
      </c>
      <c r="G101" s="433" t="s">
        <v>11</v>
      </c>
      <c r="H101" s="444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28" t="str">
        <f>CONCATENATE(L24," Appropriation Change")</f>
        <v>2015 / 2016 Appropriation Change</v>
      </c>
      <c r="P101" s="42"/>
      <c r="Q101" s="314"/>
      <c r="R101" s="437" t="s">
        <v>135</v>
      </c>
      <c r="S101" s="438"/>
      <c r="T101" s="42"/>
    </row>
    <row r="102" spans="1:20" ht="27.75" customHeight="1" thickBot="1">
      <c r="A102" s="474"/>
      <c r="B102" s="475"/>
      <c r="C102" s="476"/>
      <c r="D102" s="434"/>
      <c r="E102" s="434"/>
      <c r="F102" s="427"/>
      <c r="G102" s="434"/>
      <c r="H102" s="445"/>
      <c r="I102" s="316"/>
      <c r="J102" s="191" t="s">
        <v>24</v>
      </c>
      <c r="K102" s="287" t="str">
        <f>'2a.  Simple Form Data Entry'!H156</f>
        <v>Allocation Change</v>
      </c>
      <c r="L102" s="429"/>
      <c r="P102" s="42"/>
      <c r="Q102" s="314"/>
      <c r="R102" s="439"/>
      <c r="S102" s="440"/>
      <c r="T102" s="42"/>
    </row>
    <row r="103" spans="1:20" ht="47.25" customHeight="1">
      <c r="A103" s="99" t="str">
        <f>IF('2a.  Simple Form Data Entry'!C157="","   ",'2a.  Simple Form Data Entry'!C157)</f>
        <v>FMD Building Repair &amp; Replacement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>A605000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>0605</v>
      </c>
      <c r="F103" s="177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>3951</v>
      </c>
      <c r="G103" s="90" t="str">
        <f>IF('2a.  Simple Form Data Entry'!C157="","   ",'2a.  Simple Form Data Entry'!D157)</f>
        <v>1127706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Total tenant improvement cost = $1,239,961 less:  1) $96,741 Landlord TI Allowance and 2) $110,000 existing work authorization = $1,033,220 appropriation request</v>
      </c>
      <c r="I103" s="317"/>
      <c r="J103" s="100">
        <f>'2a.  Simple Form Data Entry'!G157</f>
        <v>0</v>
      </c>
      <c r="K103" s="100">
        <f>'2a.  Simple Form Data Entry'!H157</f>
        <v>1033220</v>
      </c>
      <c r="L103" s="311">
        <f>J103+K103</f>
        <v>1033220</v>
      </c>
      <c r="P103" s="42"/>
      <c r="Q103" s="304"/>
      <c r="R103" s="435">
        <f>'2a.  Simple Form Data Entry'!J157</f>
        <v>0</v>
      </c>
      <c r="S103" s="436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14">
        <f>'2a.  Simple Form Data Entry'!J158</f>
        <v>0</v>
      </c>
      <c r="S104" s="415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14">
        <f>'2a.  Simple Form Data Entry'!J159</f>
        <v>0</v>
      </c>
      <c r="S105" s="415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14">
        <f>'2a.  Simple Form Data Entry'!J160</f>
        <v>0</v>
      </c>
      <c r="S106" s="415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14">
        <f>'2a.  Simple Form Data Entry'!J161</f>
        <v>0</v>
      </c>
      <c r="S107" s="415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14">
        <f>'2a.  Simple Form Data Entry'!J162</f>
        <v>0</v>
      </c>
      <c r="S108" s="415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1033220</v>
      </c>
      <c r="L109" s="312">
        <f t="shared" si="25"/>
        <v>1033220</v>
      </c>
      <c r="P109" s="42"/>
      <c r="Q109" s="305"/>
      <c r="R109" s="416">
        <f>SUM(R103:S107)</f>
        <v>0</v>
      </c>
      <c r="S109" s="417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46" t="str">
        <f>IF('2a.  Simple Form Data Entry'!G39="Y","See note 5 below.",'2a.  Simple Form Data Entry'!D43)</f>
        <v>An NPV analysis was not performed because only one option is being considered.</v>
      </c>
      <c r="C112" s="446"/>
      <c r="D112" s="446"/>
      <c r="E112" s="446"/>
      <c r="F112" s="446"/>
      <c r="G112" s="446"/>
      <c r="H112" s="446"/>
      <c r="I112" s="446"/>
      <c r="J112" s="446"/>
      <c r="K112" s="446"/>
      <c r="L112" s="446"/>
      <c r="M112" s="446"/>
      <c r="N112" s="446"/>
      <c r="O112" s="446"/>
      <c r="P112" s="446"/>
      <c r="Q112" s="446"/>
      <c r="R112" s="446"/>
      <c r="S112" s="446"/>
      <c r="T112" s="5"/>
    </row>
    <row r="113" spans="1:20" ht="13.5">
      <c r="A113" s="68" t="s">
        <v>112</v>
      </c>
      <c r="B113" s="441" t="s">
        <v>148</v>
      </c>
      <c r="C113" s="441"/>
      <c r="D113" s="441"/>
      <c r="E113" s="441"/>
      <c r="F113" s="441"/>
      <c r="G113" s="441"/>
      <c r="H113" s="441"/>
      <c r="I113" s="441"/>
      <c r="J113" s="441"/>
      <c r="K113" s="441"/>
      <c r="L113" s="441"/>
      <c r="M113" s="441"/>
      <c r="N113" s="441"/>
      <c r="O113" s="441"/>
      <c r="P113" s="441"/>
      <c r="Q113" s="441"/>
      <c r="R113" s="441"/>
      <c r="S113" s="441"/>
      <c r="T113" s="5"/>
    </row>
    <row r="114" spans="1:20" ht="15" customHeight="1">
      <c r="A114" s="69" t="s">
        <v>52</v>
      </c>
      <c r="B114" s="442" t="s">
        <v>116</v>
      </c>
      <c r="C114" s="442"/>
      <c r="D114" s="442"/>
      <c r="E114" s="442"/>
      <c r="F114" s="442"/>
      <c r="G114" s="442"/>
      <c r="H114" s="442"/>
      <c r="I114" s="442"/>
      <c r="J114" s="442"/>
      <c r="K114" s="442"/>
      <c r="L114" s="442"/>
      <c r="M114" s="442"/>
      <c r="N114" s="442"/>
      <c r="O114" s="442"/>
      <c r="P114" s="442"/>
      <c r="Q114" s="442"/>
      <c r="R114" s="442"/>
      <c r="S114" s="442"/>
      <c r="T114" s="5"/>
    </row>
    <row r="115" spans="1:20" ht="13.5">
      <c r="A115" s="69" t="s">
        <v>113</v>
      </c>
      <c r="B115" s="443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43"/>
      <c r="D115" s="443"/>
      <c r="E115" s="443"/>
      <c r="F115" s="443"/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3"/>
      <c r="R115" s="443"/>
      <c r="S115" s="443"/>
      <c r="T115" s="5"/>
    </row>
    <row r="116" spans="1:20" ht="13.5" customHeight="1">
      <c r="A116" s="67" t="s">
        <v>114</v>
      </c>
      <c r="B116" s="432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32"/>
      <c r="D116" s="432"/>
      <c r="E116" s="432"/>
      <c r="F116" s="432"/>
      <c r="G116" s="432"/>
      <c r="H116" s="432"/>
      <c r="I116" s="432"/>
      <c r="J116" s="432"/>
      <c r="K116" s="432"/>
      <c r="L116" s="432"/>
      <c r="M116" s="432"/>
      <c r="N116" s="432"/>
      <c r="O116" s="432"/>
      <c r="P116" s="432"/>
      <c r="Q116" s="432"/>
      <c r="R116" s="432"/>
      <c r="S116" s="432"/>
      <c r="T116" s="5"/>
    </row>
    <row r="117" spans="1:20" ht="16.5" customHeight="1">
      <c r="A117" s="67" t="s">
        <v>118</v>
      </c>
      <c r="B117" s="431" t="s">
        <v>111</v>
      </c>
      <c r="C117" s="431"/>
      <c r="D117" s="431"/>
      <c r="E117" s="431"/>
      <c r="F117" s="431"/>
      <c r="G117" s="431"/>
      <c r="H117" s="431"/>
      <c r="I117" s="431"/>
      <c r="J117" s="431"/>
      <c r="K117" s="431"/>
      <c r="L117" s="431"/>
      <c r="M117" s="431"/>
      <c r="N117" s="431"/>
      <c r="O117" s="431"/>
      <c r="P117" s="431"/>
      <c r="Q117" s="431"/>
      <c r="R117" s="431"/>
      <c r="S117" s="431"/>
      <c r="T117" s="5"/>
    </row>
    <row r="118" spans="1:19" ht="14.25" customHeight="1">
      <c r="A118" s="67"/>
      <c r="B118" s="430" t="str">
        <f>'2a.  Simple Form Data Entry'!C174</f>
        <v>- Estimate commencement date to be April 1, 2016</v>
      </c>
      <c r="C118" s="430"/>
      <c r="D118" s="430"/>
      <c r="E118" s="430"/>
      <c r="F118" s="430"/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  <c r="Q118" s="430"/>
      <c r="R118" s="430"/>
      <c r="S118" s="430"/>
    </row>
    <row r="119" spans="1:19" ht="13.5">
      <c r="A119" s="67"/>
      <c r="B119" s="430" t="str">
        <f>'2a.  Simple Form Data Entry'!C175</f>
        <v>- Assumed 3% annual inflation for operating cost estimates</v>
      </c>
      <c r="C119" s="430"/>
      <c r="D119" s="430"/>
      <c r="E119" s="430"/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  <c r="Q119" s="430"/>
      <c r="R119" s="430"/>
      <c r="S119" s="430"/>
    </row>
    <row r="120" spans="1:19" ht="12.75" customHeight="1">
      <c r="A120" s="67"/>
      <c r="B120" s="430" t="str">
        <f>'2a.  Simple Form Data Entry'!C176</f>
        <v>- Annual lease expenditure amounts are new lease costs not the incremental increase over prior budgeted amounts.</v>
      </c>
      <c r="C120" s="430"/>
      <c r="D120" s="430"/>
      <c r="E120" s="430"/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  <c r="Q120" s="430"/>
      <c r="R120" s="430"/>
      <c r="S120" s="430"/>
    </row>
    <row r="121" spans="1:19" ht="15" customHeight="1">
      <c r="A121" s="350" t="s">
        <v>201</v>
      </c>
      <c r="B121" s="430" t="str">
        <f>'2a.  Simple Form Data Entry'!C177</f>
        <v>The revenue backing from the E-911 fund will be paid out of existing 2015/2016 budget without need for a new appropriation amount.</v>
      </c>
      <c r="C121" s="430"/>
      <c r="D121" s="430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</row>
    <row r="122" spans="1:19" ht="15" customHeight="1">
      <c r="A122" s="67"/>
      <c r="B122" s="349"/>
      <c r="C122" s="346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</row>
    <row r="123" spans="1:20" ht="13.5">
      <c r="A123" s="67"/>
      <c r="B123" s="430"/>
      <c r="C123" s="430"/>
      <c r="D123" s="430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30"/>
      <c r="R123" s="430"/>
      <c r="S123" s="430"/>
      <c r="T123" s="5"/>
    </row>
    <row r="124" spans="1:19" ht="13.5">
      <c r="A124" s="67"/>
      <c r="B124" s="430"/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</row>
    <row r="125" spans="1:19" ht="13.5">
      <c r="A125" t="str">
        <f>IF('2a.  Simple Form Data Entry'!C180=""," ","6.")</f>
        <v xml:space="preserve"> </v>
      </c>
      <c r="B125" s="430"/>
      <c r="C125" s="430"/>
      <c r="D125" s="430"/>
      <c r="E125" s="430"/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  <c r="Q125" s="430"/>
      <c r="R125" s="430"/>
      <c r="S125" s="430"/>
    </row>
    <row r="126" spans="1:19" ht="13.5">
      <c r="A126" s="69"/>
      <c r="B126" s="430"/>
      <c r="C126" s="430"/>
      <c r="D126" s="430"/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30"/>
      <c r="R126" s="430"/>
      <c r="S126" s="430"/>
    </row>
    <row r="127" spans="1:19" ht="13.5">
      <c r="A127" s="69"/>
      <c r="B127" s="430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</row>
    <row r="128" spans="1:6" ht="13.5">
      <c r="A128" s="69"/>
      <c r="D128" s="53"/>
      <c r="E128" s="49"/>
      <c r="F128" s="49"/>
    </row>
    <row r="129" spans="4:6" ht="12.75">
      <c r="D129" s="53"/>
      <c r="E129" s="49"/>
      <c r="F129" s="49"/>
    </row>
    <row r="130" spans="3:6" ht="12.75">
      <c r="C130" s="52"/>
      <c r="D130" s="53"/>
      <c r="E130" s="49"/>
      <c r="F130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6:S126"/>
    <mergeCell ref="B127:S127"/>
    <mergeCell ref="B118:S118"/>
    <mergeCell ref="B119:S119"/>
    <mergeCell ref="B121:S121"/>
    <mergeCell ref="B123:S123"/>
    <mergeCell ref="B124:S124"/>
    <mergeCell ref="B125:S125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 topLeftCell="A1">
      <selection activeCell="B20" sqref="B20:J20"/>
    </sheetView>
  </sheetViews>
  <sheetFormatPr defaultColWidth="9.140625" defaultRowHeight="12.75"/>
  <cols>
    <col min="1" max="1" width="33.140625" style="0" customWidth="1"/>
    <col min="2" max="2" width="21.421875" style="0" customWidth="1"/>
    <col min="3" max="4" width="16.00390625" style="0" customWidth="1"/>
    <col min="5" max="5" width="16.28125" style="0" customWidth="1"/>
    <col min="6" max="6" width="17.8515625" style="0" customWidth="1"/>
    <col min="7" max="7" width="17.140625" style="0" customWidth="1"/>
    <col min="8" max="8" width="16.57421875" style="0" customWidth="1"/>
    <col min="9" max="9" width="15.57421875" style="0" customWidth="1"/>
    <col min="10" max="10" width="16.57421875" style="0" customWidth="1"/>
  </cols>
  <sheetData>
    <row r="1" ht="12.75">
      <c r="A1" s="337" t="s">
        <v>163</v>
      </c>
    </row>
    <row r="2" ht="12.75">
      <c r="A2" s="49" t="s">
        <v>164</v>
      </c>
    </row>
    <row r="3" ht="12.75">
      <c r="A3" s="49"/>
    </row>
    <row r="4" spans="1:2" ht="12.75">
      <c r="A4" s="49" t="s">
        <v>166</v>
      </c>
      <c r="B4" s="339" t="s">
        <v>167</v>
      </c>
    </row>
    <row r="5" spans="1:2" ht="12.75">
      <c r="A5" s="49" t="s">
        <v>165</v>
      </c>
      <c r="B5" s="338">
        <v>13399</v>
      </c>
    </row>
    <row r="8" spans="1:10" ht="12.75">
      <c r="A8" s="49"/>
      <c r="B8" s="340" t="s">
        <v>177</v>
      </c>
      <c r="C8" s="340" t="s">
        <v>168</v>
      </c>
      <c r="D8" s="340" t="s">
        <v>169</v>
      </c>
      <c r="E8" s="340" t="s">
        <v>170</v>
      </c>
      <c r="F8" s="340" t="s">
        <v>171</v>
      </c>
      <c r="G8" s="340" t="s">
        <v>172</v>
      </c>
      <c r="H8" s="340" t="s">
        <v>173</v>
      </c>
      <c r="I8" s="340" t="s">
        <v>174</v>
      </c>
      <c r="J8" s="340" t="s">
        <v>175</v>
      </c>
    </row>
    <row r="9" spans="1:10" ht="12.75">
      <c r="A9" s="49" t="s">
        <v>176</v>
      </c>
      <c r="B9" s="342">
        <v>5.11</v>
      </c>
      <c r="C9" s="342">
        <v>5.24</v>
      </c>
      <c r="D9" s="342">
        <v>5.37</v>
      </c>
      <c r="E9" s="342">
        <v>5.5</v>
      </c>
      <c r="F9" s="342">
        <v>5.64</v>
      </c>
      <c r="G9" s="342">
        <v>5.78</v>
      </c>
      <c r="H9" s="342">
        <v>5.93</v>
      </c>
      <c r="I9" s="342">
        <v>6.07</v>
      </c>
      <c r="J9" s="342">
        <v>6.23</v>
      </c>
    </row>
    <row r="10" spans="1:10" ht="12.75">
      <c r="A10" s="49" t="s">
        <v>204</v>
      </c>
      <c r="B10" s="342">
        <v>5.36</v>
      </c>
      <c r="C10" s="342">
        <f>+B10*1.03</f>
        <v>5.5208</v>
      </c>
      <c r="D10" s="342">
        <f aca="true" t="shared" si="0" ref="D10:J10">+C10*1.03</f>
        <v>5.686424000000001</v>
      </c>
      <c r="E10" s="342">
        <f t="shared" si="0"/>
        <v>5.857016720000001</v>
      </c>
      <c r="F10" s="342">
        <f t="shared" si="0"/>
        <v>6.032727221600001</v>
      </c>
      <c r="G10" s="342">
        <f t="shared" si="0"/>
        <v>6.213709038248001</v>
      </c>
      <c r="H10" s="342">
        <f t="shared" si="0"/>
        <v>6.400120309395441</v>
      </c>
      <c r="I10" s="342">
        <f t="shared" si="0"/>
        <v>6.592123918677305</v>
      </c>
      <c r="J10" s="342">
        <f t="shared" si="0"/>
        <v>6.789887636237625</v>
      </c>
    </row>
    <row r="11" spans="1:10" ht="12.75">
      <c r="A11" s="49"/>
      <c r="B11" s="341"/>
      <c r="C11" s="341"/>
      <c r="D11" s="341"/>
      <c r="E11" s="341"/>
      <c r="F11" s="341"/>
      <c r="G11" s="341"/>
      <c r="H11" s="341"/>
      <c r="I11" s="341"/>
      <c r="J11" s="341"/>
    </row>
    <row r="12" spans="1:10" ht="12.75">
      <c r="A12" s="49"/>
      <c r="B12" s="341"/>
      <c r="C12" s="341"/>
      <c r="D12" s="341"/>
      <c r="E12" s="341"/>
      <c r="F12" s="341"/>
      <c r="G12" s="341"/>
      <c r="H12" s="341"/>
      <c r="I12" s="341"/>
      <c r="J12" s="341"/>
    </row>
    <row r="13" spans="1:10" ht="12.75">
      <c r="A13" s="49" t="s">
        <v>179</v>
      </c>
      <c r="B13" s="342">
        <v>5705.74</v>
      </c>
      <c r="C13" s="342">
        <v>5850.9</v>
      </c>
      <c r="D13" s="342">
        <v>5996.05</v>
      </c>
      <c r="E13" s="342">
        <v>6141.21</v>
      </c>
      <c r="F13" s="342">
        <v>6297.53</v>
      </c>
      <c r="G13" s="342">
        <v>6453.85</v>
      </c>
      <c r="H13" s="342">
        <v>6621.34</v>
      </c>
      <c r="I13" s="342">
        <v>6777.66</v>
      </c>
      <c r="J13" s="342">
        <v>6956.31</v>
      </c>
    </row>
    <row r="14" spans="1:10" ht="12.75">
      <c r="A14" s="49" t="s">
        <v>180</v>
      </c>
      <c r="B14" s="342">
        <f>+B10*$B$5/12</f>
        <v>5984.886666666666</v>
      </c>
      <c r="C14" s="342">
        <f aca="true" t="shared" si="1" ref="C14:J14">+C10*$B$5/12</f>
        <v>6164.433266666667</v>
      </c>
      <c r="D14" s="342">
        <f t="shared" si="1"/>
        <v>6349.366264666667</v>
      </c>
      <c r="E14" s="342">
        <f t="shared" si="1"/>
        <v>6539.847252606668</v>
      </c>
      <c r="F14" s="342">
        <f t="shared" si="1"/>
        <v>6736.042670184867</v>
      </c>
      <c r="G14" s="342">
        <f t="shared" si="1"/>
        <v>6938.123950290414</v>
      </c>
      <c r="H14" s="342">
        <f t="shared" si="1"/>
        <v>7146.267668799126</v>
      </c>
      <c r="I14" s="342">
        <f t="shared" si="1"/>
        <v>7360.655698863101</v>
      </c>
      <c r="J14" s="342">
        <f t="shared" si="1"/>
        <v>7581.475369828994</v>
      </c>
    </row>
    <row r="15" spans="1:10" ht="12.75">
      <c r="A15" s="49" t="s">
        <v>181</v>
      </c>
      <c r="B15" s="343">
        <f>+(B13+B14)*1%</f>
        <v>116.90626666666667</v>
      </c>
      <c r="C15" s="343">
        <f aca="true" t="shared" si="2" ref="C15:J15">+(C13+C14)*1%</f>
        <v>120.15333266666667</v>
      </c>
      <c r="D15" s="343">
        <f t="shared" si="2"/>
        <v>123.45416264666666</v>
      </c>
      <c r="E15" s="343">
        <f t="shared" si="2"/>
        <v>126.81057252606668</v>
      </c>
      <c r="F15" s="343">
        <f t="shared" si="2"/>
        <v>130.33572670184867</v>
      </c>
      <c r="G15" s="343">
        <f t="shared" si="2"/>
        <v>133.91973950290415</v>
      </c>
      <c r="H15" s="343">
        <f t="shared" si="2"/>
        <v>137.67607668799127</v>
      </c>
      <c r="I15" s="343">
        <f t="shared" si="2"/>
        <v>141.38315698863101</v>
      </c>
      <c r="J15" s="343">
        <f t="shared" si="2"/>
        <v>145.37785369828995</v>
      </c>
    </row>
    <row r="16" spans="1:10" ht="12.75">
      <c r="A16" s="49"/>
      <c r="B16" s="344">
        <f>SUM(B13:B15)</f>
        <v>11807.532933333334</v>
      </c>
      <c r="C16" s="344">
        <f aca="true" t="shared" si="3" ref="C16:J16">SUM(C13:C15)</f>
        <v>12135.486599333333</v>
      </c>
      <c r="D16" s="344">
        <f t="shared" si="3"/>
        <v>12468.870427313333</v>
      </c>
      <c r="E16" s="344">
        <f t="shared" si="3"/>
        <v>12807.867825132735</v>
      </c>
      <c r="F16" s="344">
        <f t="shared" si="3"/>
        <v>13163.908396886716</v>
      </c>
      <c r="G16" s="344">
        <f t="shared" si="3"/>
        <v>13525.893689793318</v>
      </c>
      <c r="H16" s="344">
        <f t="shared" si="3"/>
        <v>13905.283745487117</v>
      </c>
      <c r="I16" s="344">
        <f t="shared" si="3"/>
        <v>14279.698855851733</v>
      </c>
      <c r="J16" s="344">
        <f t="shared" si="3"/>
        <v>14683.163223527285</v>
      </c>
    </row>
    <row r="17" spans="1:10" ht="12.75">
      <c r="A17" s="49"/>
      <c r="B17" s="344"/>
      <c r="C17" s="344"/>
      <c r="D17" s="344"/>
      <c r="E17" s="344"/>
      <c r="F17" s="344"/>
      <c r="G17" s="344"/>
      <c r="H17" s="344"/>
      <c r="I17" s="344"/>
      <c r="J17" s="344"/>
    </row>
    <row r="18" spans="1:10" ht="12.75">
      <c r="A18" s="49"/>
      <c r="B18" s="341"/>
      <c r="C18" s="341"/>
      <c r="D18" s="341"/>
      <c r="E18" s="341"/>
      <c r="F18" s="341"/>
      <c r="G18" s="341"/>
      <c r="H18" s="341"/>
      <c r="I18" s="341"/>
      <c r="J18" s="341"/>
    </row>
    <row r="19" spans="1:10" ht="12.75">
      <c r="A19" s="49"/>
      <c r="B19" s="341">
        <v>2016</v>
      </c>
      <c r="C19" s="341">
        <v>2017</v>
      </c>
      <c r="D19" s="341">
        <v>2018</v>
      </c>
      <c r="E19" s="341">
        <v>2019</v>
      </c>
      <c r="F19" s="341">
        <v>2020</v>
      </c>
      <c r="G19" s="341">
        <v>2021</v>
      </c>
      <c r="H19" s="341">
        <v>2022</v>
      </c>
      <c r="I19" s="341">
        <v>2023</v>
      </c>
      <c r="J19" s="341">
        <v>2024</v>
      </c>
    </row>
    <row r="20" spans="1:10" ht="12.75">
      <c r="A20" s="49" t="s">
        <v>183</v>
      </c>
      <c r="B20" s="345">
        <f>+B16*5+C16*4</f>
        <v>107579.611064</v>
      </c>
      <c r="C20" s="345">
        <f>+C16*8+D16*4</f>
        <v>146959.37450392</v>
      </c>
      <c r="D20" s="345">
        <f aca="true" t="shared" si="4" ref="D20:I20">+D16*8+E16*4</f>
        <v>150982.4347190376</v>
      </c>
      <c r="E20" s="345">
        <f t="shared" si="4"/>
        <v>155118.57618860874</v>
      </c>
      <c r="F20" s="345">
        <f t="shared" si="4"/>
        <v>159414.841934267</v>
      </c>
      <c r="G20" s="345">
        <f t="shared" si="4"/>
        <v>163828.284500295</v>
      </c>
      <c r="H20" s="345">
        <f t="shared" si="4"/>
        <v>168361.06538730388</v>
      </c>
      <c r="I20" s="345">
        <f t="shared" si="4"/>
        <v>172970.243740923</v>
      </c>
      <c r="J20" s="345">
        <f>+J16*8</f>
        <v>117465.30578821828</v>
      </c>
    </row>
    <row r="23" ht="12.75">
      <c r="A23" s="49" t="s">
        <v>182</v>
      </c>
    </row>
    <row r="24" ht="12.75">
      <c r="A24" s="49" t="s">
        <v>187</v>
      </c>
    </row>
  </sheetData>
  <printOptions/>
  <pageMargins left="0.7" right="0.7" top="0.75" bottom="0.75" header="0.3" footer="0.3"/>
  <pageSetup fitToHeight="1" fitToWidth="1" horizontalDpi="600" verticalDpi="600" orientation="landscape" scale="6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3" t="s">
        <v>126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85" t="s">
        <v>76</v>
      </c>
      <c r="E11" s="385"/>
      <c r="F11" s="386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87" t="s">
        <v>75</v>
      </c>
      <c r="E12" s="387"/>
      <c r="F12" s="388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87" t="s">
        <v>74</v>
      </c>
      <c r="E13" s="387"/>
      <c r="F13" s="388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89" t="s">
        <v>73</v>
      </c>
      <c r="E14" s="387"/>
      <c r="F14" s="388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87" t="s">
        <v>72</v>
      </c>
      <c r="E15" s="387"/>
      <c r="F15" s="388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87" t="s">
        <v>103</v>
      </c>
      <c r="E16" s="387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87" t="s">
        <v>69</v>
      </c>
      <c r="E17" s="387"/>
      <c r="F17" s="388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85" t="s">
        <v>70</v>
      </c>
      <c r="E18" s="385"/>
      <c r="F18" s="386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85" t="s">
        <v>137</v>
      </c>
      <c r="E19" s="385"/>
      <c r="F19" s="386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7" t="s">
        <v>34</v>
      </c>
      <c r="H20" s="377"/>
      <c r="I20" s="377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3" t="s">
        <v>125</v>
      </c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403" t="s">
        <v>142</v>
      </c>
      <c r="E39" s="403"/>
      <c r="F39" s="403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93" t="s">
        <v>77</v>
      </c>
      <c r="E40" s="393"/>
      <c r="F40" s="394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93" t="s">
        <v>78</v>
      </c>
      <c r="E41" s="393"/>
      <c r="F41" s="394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97" t="s">
        <v>134</v>
      </c>
      <c r="E43" s="398"/>
      <c r="F43" s="398"/>
      <c r="G43" s="398"/>
      <c r="H43" s="398"/>
      <c r="I43" s="399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00" t="s">
        <v>99</v>
      </c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4" t="s">
        <v>20</v>
      </c>
      <c r="F57" s="384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477"/>
      <c r="F58" s="478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01" t="s">
        <v>84</v>
      </c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4"/>
      <c r="D69" s="374"/>
      <c r="E69" s="374"/>
      <c r="F69" s="374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93" t="s">
        <v>85</v>
      </c>
      <c r="F71" s="393"/>
      <c r="G71" s="393"/>
      <c r="H71" s="393"/>
      <c r="I71" s="393"/>
      <c r="J71" s="393"/>
      <c r="K71" s="393"/>
      <c r="L71" s="393"/>
      <c r="M71" s="393"/>
      <c r="N71" s="180"/>
      <c r="O71" s="211"/>
    </row>
    <row r="72" spans="2:15" ht="13.5" customHeight="1">
      <c r="B72" s="210"/>
      <c r="C72" s="268" t="s">
        <v>25</v>
      </c>
      <c r="D72" s="269"/>
      <c r="E72" s="378" t="s">
        <v>86</v>
      </c>
      <c r="F72" s="378"/>
      <c r="G72" s="378"/>
      <c r="H72" s="378"/>
      <c r="I72" s="378"/>
      <c r="J72" s="378"/>
      <c r="K72" s="378"/>
      <c r="L72" s="378"/>
      <c r="M72" s="378"/>
      <c r="N72" s="181"/>
      <c r="O72" s="211"/>
    </row>
    <row r="73" spans="2:15" ht="14.25">
      <c r="B73" s="210"/>
      <c r="C73" s="268" t="s">
        <v>53</v>
      </c>
      <c r="D73" s="269"/>
      <c r="E73" s="378" t="s">
        <v>87</v>
      </c>
      <c r="F73" s="358"/>
      <c r="G73" s="358"/>
      <c r="H73" s="358"/>
      <c r="I73" s="358"/>
      <c r="J73" s="358"/>
      <c r="K73" s="358"/>
      <c r="L73" s="358"/>
      <c r="M73" s="358"/>
      <c r="N73" s="179"/>
      <c r="O73" s="211"/>
    </row>
    <row r="74" spans="2:15" ht="14.25">
      <c r="B74" s="210"/>
      <c r="C74" s="391" t="s">
        <v>55</v>
      </c>
      <c r="D74" s="391"/>
      <c r="E74" s="378" t="s">
        <v>88</v>
      </c>
      <c r="F74" s="358"/>
      <c r="G74" s="358"/>
      <c r="H74" s="358"/>
      <c r="I74" s="358"/>
      <c r="J74" s="358"/>
      <c r="K74" s="358"/>
      <c r="L74" s="358"/>
      <c r="M74" s="358"/>
      <c r="N74" s="179"/>
      <c r="O74" s="211"/>
    </row>
    <row r="75" spans="2:15" ht="14.25" customHeight="1">
      <c r="B75" s="210"/>
      <c r="C75" s="390" t="s">
        <v>56</v>
      </c>
      <c r="D75" s="390"/>
      <c r="E75" s="378" t="s">
        <v>89</v>
      </c>
      <c r="F75" s="378"/>
      <c r="G75" s="378"/>
      <c r="H75" s="378"/>
      <c r="I75" s="378"/>
      <c r="J75" s="378"/>
      <c r="K75" s="378"/>
      <c r="L75" s="378"/>
      <c r="M75" s="378"/>
      <c r="N75" s="181"/>
      <c r="O75" s="211"/>
    </row>
    <row r="76" spans="2:15" ht="14.25">
      <c r="B76" s="210"/>
      <c r="C76" s="391" t="s">
        <v>57</v>
      </c>
      <c r="D76" s="391"/>
      <c r="E76" s="378"/>
      <c r="F76" s="358"/>
      <c r="G76" s="358"/>
      <c r="H76" s="358"/>
      <c r="I76" s="358"/>
      <c r="J76" s="358"/>
      <c r="K76" s="358"/>
      <c r="L76" s="358"/>
      <c r="M76" s="358"/>
      <c r="N76" s="179"/>
      <c r="O76" s="211"/>
    </row>
    <row r="77" spans="2:15" ht="15" customHeight="1">
      <c r="B77" s="210"/>
      <c r="C77" s="392" t="s">
        <v>26</v>
      </c>
      <c r="D77" s="392"/>
      <c r="E77" s="378" t="s">
        <v>90</v>
      </c>
      <c r="F77" s="358"/>
      <c r="G77" s="358"/>
      <c r="H77" s="358"/>
      <c r="I77" s="358"/>
      <c r="J77" s="358"/>
      <c r="K77" s="358"/>
      <c r="L77" s="358"/>
      <c r="M77" s="358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64" t="s">
        <v>40</v>
      </c>
      <c r="D81" s="364"/>
      <c r="E81" s="365" t="s">
        <v>22</v>
      </c>
      <c r="F81" s="365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75" t="s">
        <v>55</v>
      </c>
      <c r="D85" s="376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79" t="s">
        <v>56</v>
      </c>
      <c r="D86" s="380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75" t="s">
        <v>57</v>
      </c>
      <c r="D87" s="376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81" t="s">
        <v>26</v>
      </c>
      <c r="D88" s="382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64" t="s">
        <v>40</v>
      </c>
      <c r="D92" s="364"/>
      <c r="E92" s="365" t="s">
        <v>22</v>
      </c>
      <c r="F92" s="365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75" t="s">
        <v>55</v>
      </c>
      <c r="D96" s="376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79" t="s">
        <v>56</v>
      </c>
      <c r="D97" s="380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75" t="s">
        <v>57</v>
      </c>
      <c r="D98" s="376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81" t="s">
        <v>26</v>
      </c>
      <c r="D99" s="382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64" t="s">
        <v>40</v>
      </c>
      <c r="D103" s="364"/>
      <c r="E103" s="365" t="s">
        <v>22</v>
      </c>
      <c r="F103" s="365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75" t="s">
        <v>55</v>
      </c>
      <c r="D107" s="376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79" t="s">
        <v>56</v>
      </c>
      <c r="D108" s="380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75" t="s">
        <v>57</v>
      </c>
      <c r="D109" s="376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81" t="s">
        <v>26</v>
      </c>
      <c r="D110" s="382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64" t="s">
        <v>40</v>
      </c>
      <c r="D114" s="364"/>
      <c r="E114" s="365" t="s">
        <v>22</v>
      </c>
      <c r="F114" s="365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66" t="s">
        <v>55</v>
      </c>
      <c r="D118" s="36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68" t="s">
        <v>56</v>
      </c>
      <c r="D119" s="369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66" t="s">
        <v>57</v>
      </c>
      <c r="D120" s="36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70" t="s">
        <v>26</v>
      </c>
      <c r="D121" s="37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64" t="s">
        <v>40</v>
      </c>
      <c r="D125" s="364"/>
      <c r="E125" s="365" t="s">
        <v>22</v>
      </c>
      <c r="F125" s="365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66" t="s">
        <v>55</v>
      </c>
      <c r="D129" s="36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68" t="s">
        <v>56</v>
      </c>
      <c r="D130" s="369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66" t="s">
        <v>57</v>
      </c>
      <c r="D131" s="36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70" t="s">
        <v>26</v>
      </c>
      <c r="D132" s="37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64" t="s">
        <v>40</v>
      </c>
      <c r="D136" s="364"/>
      <c r="E136" s="365" t="s">
        <v>22</v>
      </c>
      <c r="F136" s="365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66" t="s">
        <v>55</v>
      </c>
      <c r="D140" s="36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68" t="s">
        <v>56</v>
      </c>
      <c r="D141" s="369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66" t="s">
        <v>57</v>
      </c>
      <c r="D142" s="36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70" t="s">
        <v>26</v>
      </c>
      <c r="D143" s="37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8" t="s">
        <v>100</v>
      </c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179"/>
      <c r="O148" s="224"/>
      <c r="P148" s="225"/>
      <c r="Q148" s="225"/>
    </row>
    <row r="149" spans="2:17" ht="15" customHeight="1">
      <c r="B149" s="210"/>
      <c r="C149" s="358" t="s">
        <v>132</v>
      </c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72" t="s">
        <v>18</v>
      </c>
      <c r="D155" s="372" t="s">
        <v>39</v>
      </c>
      <c r="E155" s="362" t="s">
        <v>23</v>
      </c>
      <c r="F155" s="362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65"/>
      <c r="D156" s="365"/>
      <c r="E156" s="363"/>
      <c r="F156" s="363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52" t="s">
        <v>147</v>
      </c>
      <c r="G171" s="353"/>
      <c r="H171" s="353"/>
      <c r="I171" s="353"/>
      <c r="J171" s="353"/>
      <c r="K171" s="353"/>
      <c r="L171" s="353"/>
      <c r="M171" s="353"/>
      <c r="N171" s="354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8" t="s">
        <v>152</v>
      </c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179"/>
      <c r="O173" s="224"/>
    </row>
    <row r="174" spans="2:15" ht="34.5" customHeight="1" thickBot="1">
      <c r="B174" s="210"/>
      <c r="C174" s="355" t="s">
        <v>139</v>
      </c>
      <c r="D174" s="356"/>
      <c r="E174" s="356"/>
      <c r="F174" s="356"/>
      <c r="G174" s="356"/>
      <c r="H174" s="356"/>
      <c r="I174" s="356"/>
      <c r="J174" s="356"/>
      <c r="K174" s="356"/>
      <c r="L174" s="356"/>
      <c r="M174" s="356"/>
      <c r="N174" s="357"/>
      <c r="O174" s="224"/>
    </row>
    <row r="175" spans="2:15" ht="34.5" customHeight="1" thickBot="1">
      <c r="B175" s="210"/>
      <c r="C175" s="359" t="s">
        <v>123</v>
      </c>
      <c r="D175" s="360"/>
      <c r="E175" s="360"/>
      <c r="F175" s="360"/>
      <c r="G175" s="360"/>
      <c r="H175" s="360"/>
      <c r="I175" s="360"/>
      <c r="J175" s="360"/>
      <c r="K175" s="360"/>
      <c r="L175" s="360"/>
      <c r="M175" s="360"/>
      <c r="N175" s="361"/>
      <c r="O175" s="224"/>
    </row>
    <row r="176" spans="2:15" ht="34.5" customHeight="1" thickBot="1">
      <c r="B176" s="210"/>
      <c r="C176" s="359" t="s">
        <v>123</v>
      </c>
      <c r="D176" s="360"/>
      <c r="E176" s="360"/>
      <c r="F176" s="360"/>
      <c r="G176" s="360"/>
      <c r="H176" s="360"/>
      <c r="I176" s="360"/>
      <c r="J176" s="360"/>
      <c r="K176" s="360"/>
      <c r="L176" s="360"/>
      <c r="M176" s="360"/>
      <c r="N176" s="361"/>
      <c r="O176" s="224"/>
    </row>
    <row r="177" spans="2:15" ht="34.5" customHeight="1" thickBot="1">
      <c r="B177" s="210"/>
      <c r="C177" s="359" t="s">
        <v>123</v>
      </c>
      <c r="D177" s="360"/>
      <c r="E177" s="360"/>
      <c r="F177" s="360"/>
      <c r="G177" s="360"/>
      <c r="H177" s="360"/>
      <c r="I177" s="360"/>
      <c r="J177" s="360"/>
      <c r="K177" s="360"/>
      <c r="L177" s="360"/>
      <c r="M177" s="360"/>
      <c r="N177" s="361"/>
      <c r="O177" s="224"/>
    </row>
    <row r="178" spans="2:15" ht="34.5" customHeight="1" thickBot="1">
      <c r="B178" s="210"/>
      <c r="C178" s="359" t="s">
        <v>123</v>
      </c>
      <c r="D178" s="360"/>
      <c r="E178" s="360"/>
      <c r="F178" s="360"/>
      <c r="G178" s="360"/>
      <c r="H178" s="360"/>
      <c r="I178" s="360"/>
      <c r="J178" s="360"/>
      <c r="K178" s="360"/>
      <c r="L178" s="360"/>
      <c r="M178" s="360"/>
      <c r="N178" s="361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8" t="s">
        <v>138</v>
      </c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351"/>
      <c r="O203" s="351"/>
      <c r="P203" s="351"/>
      <c r="Q203" s="351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47" t="s">
        <v>49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04" t="s">
        <v>31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1"/>
    </row>
    <row r="4" spans="1:20" ht="3" customHeight="1" thickBot="1" thickTop="1">
      <c r="A4" s="458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1"/>
    </row>
    <row r="5" spans="1:19" ht="13.5">
      <c r="A5" s="468" t="s">
        <v>7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7"/>
    </row>
    <row r="6" spans="1:20" ht="13.5">
      <c r="A6" s="464" t="s">
        <v>0</v>
      </c>
      <c r="B6" s="465"/>
      <c r="C6" s="463" t="str">
        <f>IF('2b.  Complex Form Data Entry'!G11="","   ",'2b.  Complex Form Data Entry'!G11)</f>
        <v xml:space="preserve">   </v>
      </c>
      <c r="D6" s="463"/>
      <c r="E6" s="463"/>
      <c r="F6" s="463"/>
      <c r="G6" s="463"/>
      <c r="H6" s="463"/>
      <c r="I6" s="463"/>
      <c r="J6" s="463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69" t="s">
        <v>150</v>
      </c>
      <c r="B7" s="460"/>
      <c r="C7" s="470" t="str">
        <f>IF('2b.  Complex Form Data Entry'!G12="","   ",'2b.  Complex Form Data Entry'!G12)</f>
        <v xml:space="preserve">   </v>
      </c>
      <c r="D7" s="470"/>
      <c r="E7" s="470"/>
      <c r="F7" s="470"/>
      <c r="G7" s="470"/>
      <c r="H7" s="470"/>
      <c r="I7" s="470"/>
      <c r="J7" s="470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61" t="s">
        <v>2</v>
      </c>
      <c r="B8" s="462"/>
      <c r="C8" s="292" t="str">
        <f>IF('2b.  Complex Form Data Entry'!G15="","   ",'2b.  Complex Form Data Entry'!G15)</f>
        <v xml:space="preserve">   </v>
      </c>
      <c r="E8" s="292"/>
      <c r="F8" s="462" t="s">
        <v>8</v>
      </c>
      <c r="G8" s="462"/>
      <c r="H8" s="329" t="str">
        <f>IF('2b.  Complex Form Data Entry'!G15=""," ",'2b.  Complex Form Data Entry'!G16)</f>
        <v xml:space="preserve"> </v>
      </c>
      <c r="I8" s="292"/>
      <c r="J8" s="292"/>
      <c r="L8" s="460" t="s">
        <v>10</v>
      </c>
      <c r="M8" s="460"/>
      <c r="N8" s="460"/>
      <c r="O8" s="460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61" t="s">
        <v>3</v>
      </c>
      <c r="B9" s="462"/>
      <c r="C9" s="295"/>
      <c r="D9" s="292"/>
      <c r="E9" s="292"/>
      <c r="F9" s="462" t="s">
        <v>13</v>
      </c>
      <c r="G9" s="462"/>
      <c r="H9" s="292"/>
      <c r="I9" s="292"/>
      <c r="J9" s="292"/>
      <c r="L9" s="460" t="s">
        <v>9</v>
      </c>
      <c r="M9" s="460"/>
      <c r="N9" s="460"/>
      <c r="O9" s="460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54" t="str">
        <f>IF('2b.  Complex Form Data Entry'!G10=""," ",'2b.  Complex Form Data Entry'!G10)</f>
        <v xml:space="preserve"> </v>
      </c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5"/>
      <c r="T10" s="11"/>
    </row>
    <row r="11" spans="1:20" ht="13.5" thickBot="1">
      <c r="A11" s="332"/>
      <c r="B11" s="333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7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04" t="s">
        <v>14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49" t="s">
        <v>32</v>
      </c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53" t="s">
        <v>143</v>
      </c>
      <c r="B17" s="453"/>
      <c r="C17" s="453"/>
      <c r="D17" s="453"/>
      <c r="E17" s="479" t="str">
        <f>IF('2b.  Complex Form Data Entry'!G39="N","NA",'2b.  Complex Form Data Entry'!G40)</f>
        <v>NA</v>
      </c>
      <c r="F17" s="480"/>
      <c r="G17" s="481"/>
      <c r="H17" s="412" t="s">
        <v>151</v>
      </c>
      <c r="I17" s="413"/>
      <c r="J17" s="413"/>
      <c r="K17" s="413"/>
      <c r="L17" s="413"/>
      <c r="M17" s="413"/>
      <c r="N17" s="310"/>
      <c r="O17" s="479" t="str">
        <f>IF('2b.  Complex Form Data Entry'!G39="N","NA",'2b.  Complex Form Data Entry'!G41)</f>
        <v>NA</v>
      </c>
      <c r="P17" s="480"/>
      <c r="Q17" s="480"/>
      <c r="R17" s="480"/>
      <c r="S17" s="48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49" t="s">
        <v>33</v>
      </c>
      <c r="B19" s="449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18" t="str">
        <f>IF('2b.  Complex Form Data Entry'!E80="","   ",'2b.  Complex Form Data Entry'!E80)</f>
        <v xml:space="preserve">   </v>
      </c>
      <c r="B35" s="419"/>
      <c r="C35" s="420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8" t="s">
        <v>55</v>
      </c>
      <c r="C39" s="409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10" t="s">
        <v>56</v>
      </c>
      <c r="C40" s="411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8" t="s">
        <v>57</v>
      </c>
      <c r="C41" s="409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24" t="s">
        <v>26</v>
      </c>
      <c r="C42" s="425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21" t="str">
        <f>IF('2b.  Complex Form Data Entry'!E91="","   ",'2b.  Complex Form Data Entry'!E91)</f>
        <v xml:space="preserve">   </v>
      </c>
      <c r="B45" s="422"/>
      <c r="C45" s="423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8" t="s">
        <v>55</v>
      </c>
      <c r="C49" s="409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10" t="s">
        <v>56</v>
      </c>
      <c r="C50" s="411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8" t="s">
        <v>57</v>
      </c>
      <c r="C51" s="409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24" t="s">
        <v>26</v>
      </c>
      <c r="C52" s="425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21" t="str">
        <f>IF('2b.  Complex Form Data Entry'!E102="","   ",'2b.  Complex Form Data Entry'!E102)</f>
        <v xml:space="preserve">   </v>
      </c>
      <c r="B55" s="422"/>
      <c r="C55" s="423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8" t="s">
        <v>55</v>
      </c>
      <c r="C59" s="409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10" t="s">
        <v>56</v>
      </c>
      <c r="C60" s="411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8" t="s">
        <v>57</v>
      </c>
      <c r="C61" s="409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24" t="s">
        <v>26</v>
      </c>
      <c r="C62" s="425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21" t="str">
        <f>IF('2b.  Complex Form Data Entry'!E113="","   ",'2b.  Complex Form Data Entry'!E113)</f>
        <v xml:space="preserve">   </v>
      </c>
      <c r="B65" s="422"/>
      <c r="C65" s="423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8" t="s">
        <v>55</v>
      </c>
      <c r="C69" s="409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10" t="s">
        <v>56</v>
      </c>
      <c r="C70" s="411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8" t="s">
        <v>57</v>
      </c>
      <c r="C71" s="409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24" t="s">
        <v>26</v>
      </c>
      <c r="C72" s="425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21" t="str">
        <f>IF('2b.  Complex Form Data Entry'!E124="","   ",'2b.  Complex Form Data Entry'!E124)</f>
        <v xml:space="preserve">   </v>
      </c>
      <c r="B75" s="422"/>
      <c r="C75" s="423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8" t="s">
        <v>55</v>
      </c>
      <c r="C79" s="409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410" t="s">
        <v>56</v>
      </c>
      <c r="C80" s="411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8" t="s">
        <v>57</v>
      </c>
      <c r="C81" s="409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24" t="s">
        <v>26</v>
      </c>
      <c r="C82" s="425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21" t="str">
        <f>IF('2b.  Complex Form Data Entry'!E135="","   ",'2b.  Complex Form Data Entry'!E135)</f>
        <v xml:space="preserve">   </v>
      </c>
      <c r="B85" s="422"/>
      <c r="C85" s="423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8" t="s">
        <v>55</v>
      </c>
      <c r="C89" s="409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410" t="s">
        <v>56</v>
      </c>
      <c r="C90" s="411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8" t="s">
        <v>57</v>
      </c>
      <c r="C91" s="409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24" t="s">
        <v>26</v>
      </c>
      <c r="C92" s="425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47" t="s">
        <v>133</v>
      </c>
      <c r="B97" s="447"/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04" t="s">
        <v>31</v>
      </c>
      <c r="B99" s="404"/>
      <c r="C99" s="404"/>
      <c r="D99" s="404"/>
      <c r="E99" s="404"/>
      <c r="F99" s="404"/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Q99" s="404"/>
      <c r="R99" s="404"/>
      <c r="S99" s="404"/>
      <c r="T99" s="1"/>
    </row>
    <row r="100" spans="1:20" ht="3" customHeight="1" thickBot="1" thickTop="1">
      <c r="A100" s="458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1"/>
    </row>
    <row r="101" spans="1:19" ht="13.5">
      <c r="A101" s="468" t="s">
        <v>7</v>
      </c>
      <c r="B101" s="466"/>
      <c r="C101" s="466"/>
      <c r="D101" s="466"/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  <c r="R101" s="466"/>
      <c r="S101" s="467"/>
    </row>
    <row r="102" spans="1:20" ht="13.5">
      <c r="A102" s="464" t="s">
        <v>0</v>
      </c>
      <c r="B102" s="465"/>
      <c r="C102" s="463" t="str">
        <f>IF('2b.  Complex Form Data Entry'!G11="","   ",'2b.  Complex Form Data Entry'!G11)</f>
        <v xml:space="preserve">   </v>
      </c>
      <c r="D102" s="463"/>
      <c r="E102" s="463"/>
      <c r="F102" s="463"/>
      <c r="G102" s="463"/>
      <c r="H102" s="463"/>
      <c r="I102" s="463"/>
      <c r="J102" s="463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69" t="s">
        <v>150</v>
      </c>
      <c r="B103" s="460"/>
      <c r="C103" s="470" t="str">
        <f>IF('2b.  Complex Form Data Entry'!G12="","   ",'2b.  Complex Form Data Entry'!G12)</f>
        <v xml:space="preserve">   </v>
      </c>
      <c r="D103" s="470"/>
      <c r="E103" s="470"/>
      <c r="F103" s="470"/>
      <c r="G103" s="470"/>
      <c r="H103" s="470"/>
      <c r="I103" s="470"/>
      <c r="J103" s="470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61" t="s">
        <v>2</v>
      </c>
      <c r="B104" s="462"/>
      <c r="C104" s="298" t="str">
        <f>IF('2b.  Complex Form Data Entry'!G15="","   ",'2b.  Complex Form Data Entry'!G15)</f>
        <v xml:space="preserve">   </v>
      </c>
      <c r="E104" s="298"/>
      <c r="F104" s="462" t="s">
        <v>8</v>
      </c>
      <c r="G104" s="462"/>
      <c r="H104" s="329" t="str">
        <f>IF('2b.  Complex Form Data Entry'!G15=""," ",'2b.  Complex Form Data Entry'!G16)</f>
        <v xml:space="preserve"> </v>
      </c>
      <c r="I104" s="298"/>
      <c r="J104" s="298"/>
      <c r="L104" s="460" t="s">
        <v>10</v>
      </c>
      <c r="M104" s="460"/>
      <c r="N104" s="460"/>
      <c r="O104" s="460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61" t="s">
        <v>3</v>
      </c>
      <c r="B105" s="462"/>
      <c r="C105" s="300"/>
      <c r="D105" s="298"/>
      <c r="E105" s="298"/>
      <c r="F105" s="462" t="s">
        <v>13</v>
      </c>
      <c r="G105" s="462"/>
      <c r="H105" s="298"/>
      <c r="I105" s="298"/>
      <c r="J105" s="298"/>
      <c r="L105" s="460" t="s">
        <v>9</v>
      </c>
      <c r="M105" s="460"/>
      <c r="N105" s="460"/>
      <c r="O105" s="460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54" t="str">
        <f>IF('2b.  Complex Form Data Entry'!G10=""," ",'2b.  Complex Form Data Entry'!G10)</f>
        <v xml:space="preserve"> </v>
      </c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5"/>
      <c r="T106" s="11"/>
    </row>
    <row r="107" spans="1:20" ht="13.5" thickBot="1">
      <c r="A107" s="332"/>
      <c r="B107" s="333"/>
      <c r="C107" s="456"/>
      <c r="D107" s="456"/>
      <c r="E107" s="456"/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7"/>
      <c r="T107" s="11"/>
    </row>
    <row r="108" spans="1:20" ht="18.75" customHeight="1" thickBot="1" thickTop="1">
      <c r="A108" s="448" t="s">
        <v>15</v>
      </c>
      <c r="B108" s="448"/>
      <c r="C108" s="448"/>
      <c r="D108" s="448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71" t="s">
        <v>18</v>
      </c>
      <c r="B112" s="472"/>
      <c r="C112" s="473"/>
      <c r="D112" s="433" t="s">
        <v>19</v>
      </c>
      <c r="E112" s="433" t="s">
        <v>5</v>
      </c>
      <c r="F112" s="426" t="s">
        <v>104</v>
      </c>
      <c r="G112" s="433" t="s">
        <v>11</v>
      </c>
      <c r="H112" s="444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28" t="str">
        <f>CONCATENATE(L34," Appropriation Change")</f>
        <v>2015 / 2016 Appropriation Change</v>
      </c>
      <c r="O112" s="303"/>
      <c r="P112" s="303"/>
      <c r="Q112" s="303"/>
      <c r="R112" s="437" t="s">
        <v>136</v>
      </c>
      <c r="S112" s="438"/>
      <c r="T112" s="42"/>
    </row>
    <row r="113" spans="1:20" ht="37.5" customHeight="1" thickBot="1">
      <c r="A113" s="474"/>
      <c r="B113" s="475"/>
      <c r="C113" s="476"/>
      <c r="D113" s="434"/>
      <c r="E113" s="434"/>
      <c r="F113" s="427"/>
      <c r="G113" s="434"/>
      <c r="H113" s="445"/>
      <c r="I113" s="316"/>
      <c r="J113" s="191" t="s">
        <v>24</v>
      </c>
      <c r="K113" s="287" t="str">
        <f>'2b.  Complex Form Data Entry'!H156</f>
        <v>Allocation Change</v>
      </c>
      <c r="L113" s="429"/>
      <c r="O113" s="303"/>
      <c r="P113" s="303"/>
      <c r="Q113" s="303"/>
      <c r="R113" s="439"/>
      <c r="S113" s="440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83">
        <f>'2b.  Complex Form Data Entry'!J157</f>
        <v>0</v>
      </c>
      <c r="S114" s="484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83">
        <f>'2b.  Complex Form Data Entry'!J158</f>
        <v>0</v>
      </c>
      <c r="S115" s="484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83">
        <f>'2b.  Complex Form Data Entry'!J159</f>
        <v>0</v>
      </c>
      <c r="S116" s="484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83">
        <f>'2b.  Complex Form Data Entry'!J160</f>
        <v>0</v>
      </c>
      <c r="S117" s="484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83">
        <f>'2b.  Complex Form Data Entry'!J161</f>
        <v>0</v>
      </c>
      <c r="S118" s="484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83">
        <f>'2b.  Complex Form Data Entry'!J162</f>
        <v>0</v>
      </c>
      <c r="S119" s="484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85">
        <f>SUM(R114:S119)</f>
        <v>0</v>
      </c>
      <c r="S120" s="486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46" t="str">
        <f>IF('2b.  Complex Form Data Entry'!G39="Y","See note 5 below.",'2b.  Complex Form Data Entry'!D43)</f>
        <v>An NPV analysis was not performed because …</v>
      </c>
      <c r="C123" s="446"/>
      <c r="D123" s="446"/>
      <c r="E123" s="446"/>
      <c r="F123" s="446"/>
      <c r="G123" s="446"/>
      <c r="H123" s="446"/>
      <c r="I123" s="446"/>
      <c r="J123" s="446"/>
      <c r="K123" s="446"/>
      <c r="L123" s="446"/>
      <c r="M123" s="446"/>
      <c r="N123" s="446"/>
      <c r="O123" s="446"/>
      <c r="P123" s="446"/>
      <c r="Q123" s="446"/>
      <c r="R123" s="446"/>
      <c r="S123" s="446"/>
      <c r="T123" s="5"/>
    </row>
    <row r="124" spans="1:20" ht="13.5">
      <c r="A124" s="68" t="s">
        <v>112</v>
      </c>
      <c r="B124" s="441" t="s">
        <v>148</v>
      </c>
      <c r="C124" s="441"/>
      <c r="D124" s="441"/>
      <c r="E124" s="441"/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5"/>
    </row>
    <row r="125" spans="1:20" ht="14.25" customHeight="1">
      <c r="A125" s="69" t="s">
        <v>52</v>
      </c>
      <c r="B125" s="482" t="s">
        <v>116</v>
      </c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5"/>
    </row>
    <row r="126" spans="1:20" ht="16.5" customHeight="1">
      <c r="A126" s="69" t="s">
        <v>113</v>
      </c>
      <c r="B126" s="443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5"/>
    </row>
    <row r="127" spans="1:20" ht="14.25" customHeight="1">
      <c r="A127" s="67" t="s">
        <v>114</v>
      </c>
      <c r="B127" s="432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2"/>
      <c r="D127" s="432"/>
      <c r="E127" s="432"/>
      <c r="F127" s="432"/>
      <c r="G127" s="432"/>
      <c r="H127" s="432"/>
      <c r="I127" s="432"/>
      <c r="J127" s="432"/>
      <c r="K127" s="432"/>
      <c r="L127" s="432"/>
      <c r="M127" s="432"/>
      <c r="N127" s="432"/>
      <c r="O127" s="432"/>
      <c r="P127" s="432"/>
      <c r="Q127" s="432"/>
      <c r="R127" s="432"/>
      <c r="S127" s="432"/>
      <c r="T127" s="5"/>
    </row>
    <row r="128" spans="1:20" ht="16.5" customHeight="1">
      <c r="A128" s="67" t="s">
        <v>118</v>
      </c>
      <c r="B128" s="431" t="s">
        <v>111</v>
      </c>
      <c r="C128" s="431"/>
      <c r="D128" s="431"/>
      <c r="E128" s="431"/>
      <c r="F128" s="431"/>
      <c r="G128" s="431"/>
      <c r="H128" s="431"/>
      <c r="I128" s="431"/>
      <c r="J128" s="431"/>
      <c r="K128" s="431"/>
      <c r="L128" s="431"/>
      <c r="M128" s="431"/>
      <c r="N128" s="431"/>
      <c r="O128" s="431"/>
      <c r="P128" s="431"/>
      <c r="Q128" s="431"/>
      <c r="R128" s="431"/>
      <c r="S128" s="431"/>
      <c r="T128" s="5"/>
    </row>
    <row r="129" spans="1:19" ht="14.25" customHeight="1">
      <c r="A129" s="67"/>
      <c r="B129" s="430" t="str">
        <f>'2b.  Complex Form Data Entry'!C174</f>
        <v>-</v>
      </c>
      <c r="C129" s="430"/>
      <c r="D129" s="430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30"/>
    </row>
    <row r="130" spans="1:19" ht="13.5">
      <c r="A130" s="67"/>
      <c r="B130" s="430" t="str">
        <f>'2b.  Complex Form Data Entry'!C175</f>
        <v xml:space="preserve">- </v>
      </c>
      <c r="C130" s="430"/>
      <c r="D130" s="430"/>
      <c r="E130" s="430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  <c r="Q130" s="430"/>
      <c r="R130" s="430"/>
      <c r="S130" s="430"/>
    </row>
    <row r="131" spans="1:19" ht="12.75" customHeight="1">
      <c r="A131" s="67"/>
      <c r="B131" s="430" t="str">
        <f>'2b.  Complex Form Data Entry'!C176</f>
        <v xml:space="preserve">- </v>
      </c>
      <c r="C131" s="430"/>
      <c r="D131" s="430"/>
      <c r="E131" s="430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  <c r="Q131" s="430"/>
      <c r="R131" s="430"/>
      <c r="S131" s="430"/>
    </row>
    <row r="132" spans="1:19" ht="15" customHeight="1">
      <c r="A132" s="67"/>
      <c r="B132" s="430" t="str">
        <f>'2b.  Complex Form Data Entry'!C177</f>
        <v xml:space="preserve">- </v>
      </c>
      <c r="C132" s="430"/>
      <c r="D132" s="430"/>
      <c r="E132" s="430"/>
      <c r="F132" s="430"/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  <c r="Q132" s="430"/>
      <c r="R132" s="430"/>
      <c r="S132" s="430"/>
    </row>
    <row r="133" spans="1:20" ht="13.5">
      <c r="A133" s="67"/>
      <c r="B133" s="430" t="str">
        <f>'2b.  Complex Form Data Entry'!C178</f>
        <v xml:space="preserve">- </v>
      </c>
      <c r="C133" s="430"/>
      <c r="D133" s="430"/>
      <c r="E133" s="430"/>
      <c r="F133" s="430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  <c r="Q133" s="430"/>
      <c r="R133" s="430"/>
      <c r="S133" s="430"/>
      <c r="T133" s="5"/>
    </row>
    <row r="134" spans="1:19" ht="13.5">
      <c r="A134" s="67"/>
      <c r="B134" s="430"/>
      <c r="C134" s="430"/>
      <c r="D134" s="430"/>
      <c r="E134" s="430"/>
      <c r="F134" s="430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  <c r="Q134" s="430"/>
      <c r="R134" s="430"/>
      <c r="S134" s="430"/>
    </row>
    <row r="135" spans="1:19" ht="13.5">
      <c r="A135" t="str">
        <f>IF('2b.  Complex Form Data Entry'!C181=""," ","6.")</f>
        <v xml:space="preserve"> </v>
      </c>
      <c r="B135" s="430"/>
      <c r="C135" s="430"/>
      <c r="D135" s="430"/>
      <c r="E135" s="430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  <c r="Q135" s="430"/>
      <c r="R135" s="430"/>
      <c r="S135" s="430"/>
    </row>
    <row r="136" spans="1:19" ht="13.5">
      <c r="A136" s="69"/>
      <c r="B136" s="430"/>
      <c r="C136" s="430"/>
      <c r="D136" s="430"/>
      <c r="E136" s="430"/>
      <c r="F136" s="430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</row>
    <row r="137" spans="1:19" ht="13.5">
      <c r="A137" s="69"/>
      <c r="B137" s="430"/>
      <c r="C137" s="430"/>
      <c r="D137" s="430"/>
      <c r="E137" s="430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  <c r="Q137" s="430"/>
      <c r="R137" s="430"/>
      <c r="S137" s="430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YQKKTEHHRR7V-1353-856</_dlc_DocId>
    <_dlc_DocIdUrl xmlns="cfc4bdfe-72e7-4bcf-8777-527aa6965755">
      <Url>https://kcmicrosoftonlinecom-38.sharepoint.microsoftonline.com/FMD/Legislation2015/_layouts/15/DocIdRedir.aspx?ID=YQKKTEHHRR7V-1353-856</Url>
      <Description>YQKKTEHHRR7V-1353-856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7c124795d2c84750888817839276389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eb2d4e67bd4df515d7a4de550dcfa4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66F75-E298-49D7-923C-92FD04AD8C51}">
  <ds:schemaRefs>
    <ds:schemaRef ds:uri="http://purl.org/dc/dcmitype/"/>
    <ds:schemaRef ds:uri="cfc4bdfe-72e7-4bcf-8777-527aa6965755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516f40b-13c9-483a-b8d0-25e20c0c5f6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69BD6E-5DC2-4E7F-8638-B955F3BF742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61E56D7-D4DC-4E2E-A530-0FFF8BEC1C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mockc</cp:lastModifiedBy>
  <cp:lastPrinted>2016-01-28T17:55:22Z</cp:lastPrinted>
  <dcterms:created xsi:type="dcterms:W3CDTF">1999-06-02T23:29:55Z</dcterms:created>
  <dcterms:modified xsi:type="dcterms:W3CDTF">2016-02-05T17:23:19Z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e3be0c90-153b-4632-ae6c-bde54cf2f05b</vt:lpwstr>
  </property>
</Properties>
</file>