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4" yWindow="288" windowWidth="19440" windowHeight="9432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Lease Costs" sheetId="11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45621"/>
</workbook>
</file>

<file path=xl/comments2.xml><?xml version="1.0" encoding="utf-8"?>
<comments xmlns="http://schemas.openxmlformats.org/spreadsheetml/2006/main">
  <authors>
    <author>Griffin, Leo</author>
  </authors>
  <commentList>
    <comment ref="H88" authorId="0">
      <text>
        <r>
          <rPr>
            <b/>
            <sz val="9"/>
            <rFont val="Tahoma"/>
            <family val="2"/>
          </rPr>
          <t>Griffin, Leo:</t>
        </r>
        <r>
          <rPr>
            <sz val="9"/>
            <rFont val="Tahoma"/>
            <family val="2"/>
          </rPr>
          <t xml:space="preserve">
Assumes AvertX 16-Channel HD IP NVR with 6TB HDD, 10 Autofocus 4MP Cameras with 100' Night Vision. Plus tax. Plus $1,000 for install.</t>
        </r>
      </text>
    </comment>
  </commentList>
</comments>
</file>

<file path=xl/sharedStrings.xml><?xml version="1.0" encoding="utf-8"?>
<sst xmlns="http://schemas.openxmlformats.org/spreadsheetml/2006/main" count="710" uniqueCount="197">
  <si>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</si>
  <si>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</si>
  <si>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</si>
  <si>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</si>
  <si>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</si>
  <si>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</si>
  <si>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</si>
  <si>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</si>
  <si>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</si>
  <si>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</si>
  <si>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</si>
  <si>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</si>
  <si>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</si>
  <si>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</si>
  <si>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</si>
  <si>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</si>
  <si>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</si>
  <si>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</si>
  <si>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</si>
  <si>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</si>
  <si>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</si>
  <si>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</si>
  <si>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</si>
  <si>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</si>
  <si>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</si>
  <si>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</si>
  <si>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</si>
  <si>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</si>
  <si>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</si>
  <si>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</si>
  <si>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</si>
  <si>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</si>
  <si>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</si>
  <si>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</si>
  <si>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</si>
  <si>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</si>
  <si>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</si>
  <si>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</si>
  <si>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</si>
  <si>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</si>
  <si>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</si>
  <si>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</si>
  <si>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</si>
  <si>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</si>
  <si>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</si>
  <si>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</si>
  <si>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</si>
  <si>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</si>
  <si>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</si>
  <si>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</si>
  <si>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</si>
  <si>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</si>
  <si>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</si>
  <si>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</si>
  <si>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</si>
  <si>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</si>
  <si>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</si>
  <si>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</si>
  <si>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</si>
  <si>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</si>
  <si>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</si>
  <si>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</si>
  <si>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</si>
  <si>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</si>
  <si>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</si>
  <si>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</si>
  <si>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</si>
  <si>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</si>
  <si>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</si>
  <si>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</si>
  <si>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</si>
  <si>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</si>
  <si>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</si>
  <si>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</si>
  <si>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</si>
  <si>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</si>
  <si>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</si>
  <si>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</si>
  <si>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</si>
  <si>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</si>
  <si>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</si>
  <si>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</si>
  <si>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</si>
  <si>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</si>
  <si>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</si>
  <si>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</si>
  <si>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</si>
  <si>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</si>
  <si>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</si>
  <si>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</si>
  <si>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</si>
  <si>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</si>
  <si>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</si>
  <si>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</si>
  <si>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</si>
  <si>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</si>
  <si>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</si>
  <si>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</si>
  <si>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</si>
  <si>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</si>
  <si>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</si>
  <si>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</si>
  <si>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</si>
  <si>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</si>
  <si>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</si>
  <si>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</si>
  <si>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</si>
  <si>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</si>
  <si>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</si>
  <si>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</si>
  <si>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</si>
  <si>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</si>
  <si>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</si>
  <si>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</si>
  <si>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</si>
  <si>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</si>
  <si>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</si>
  <si>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</si>
  <si>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</si>
  <si>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</si>
  <si>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</si>
  <si>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</si>
  <si>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</si>
  <si>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</si>
  <si>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</si>
  <si>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</si>
  <si>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</si>
  <si>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</si>
  <si>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</si>
  <si>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</si>
  <si>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</si>
  <si>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</si>
  <si>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</si>
  <si>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</si>
  <si>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</si>
  <si>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</si>
  <si>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</si>
  <si>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</si>
  <si>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</si>
  <si>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</si>
  <si>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</si>
  <si>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</si>
  <si>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</si>
  <si>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</si>
  <si>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</si>
  <si>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</si>
  <si>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</si>
  <si>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</si>
  <si>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</si>
  <si>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</si>
  <si>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</si>
  <si>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</si>
  <si>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</si>
  <si>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</si>
  <si>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</si>
  <si>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Lease at 925 Hiawatha Place South, Seattle for Community Work Program</t>
  </si>
  <si>
    <t>New Lease</t>
  </si>
  <si>
    <t>Stand Alone</t>
  </si>
  <si>
    <t>11/17/15</t>
  </si>
  <si>
    <t>DAJD</t>
  </si>
  <si>
    <t>A91000</t>
  </si>
  <si>
    <t>0910</t>
  </si>
  <si>
    <t>0010</t>
  </si>
  <si>
    <t>Lease Location:</t>
  </si>
  <si>
    <t>925 Hiawatha Place South, Seattle, WA  98144</t>
  </si>
  <si>
    <t>Lease Term:</t>
  </si>
  <si>
    <t>5 Years</t>
  </si>
  <si>
    <t>Tenant Agency:</t>
  </si>
  <si>
    <t>DAJD Community Work Program</t>
  </si>
  <si>
    <t>Square Footage:</t>
  </si>
  <si>
    <t>Base Rent</t>
  </si>
  <si>
    <t>Operating Cost</t>
  </si>
  <si>
    <t>Months</t>
  </si>
  <si>
    <t>13 - 24</t>
  </si>
  <si>
    <t>25 - 36</t>
  </si>
  <si>
    <t>37 - 48</t>
  </si>
  <si>
    <t>49 - 60</t>
  </si>
  <si>
    <t>Annual Base Rent</t>
  </si>
  <si>
    <t>Total Annual Cost</t>
  </si>
  <si>
    <t>Base Rent plus Estimated Operating Costs</t>
  </si>
  <si>
    <t>- Estimated 3% annual operating cost inflation</t>
  </si>
  <si>
    <t>Hiawatha Lease/DAJD Community Work Program</t>
  </si>
  <si>
    <t>An NPV analysis was not performed because only one site was considered.</t>
  </si>
  <si>
    <t>Dept of Adult &amp; Juvenile Detention</t>
  </si>
  <si>
    <t>1001409</t>
  </si>
  <si>
    <t>1 - 12</t>
  </si>
  <si>
    <t>*Estimated operating costs with 3% annual inflation</t>
  </si>
  <si>
    <t>Annual Operating*</t>
  </si>
  <si>
    <t>Estimated Utilities</t>
  </si>
  <si>
    <t>Annual Utilities**</t>
  </si>
  <si>
    <t>**Estimated utilities with 3% annual inflation</t>
  </si>
  <si>
    <t>Permits</t>
  </si>
  <si>
    <t>Washer/Dryer Hookup, paint and carpet</t>
  </si>
  <si>
    <t>Video Camera  and Installation</t>
  </si>
  <si>
    <t>Carolyn Mock/Leo Griffin</t>
  </si>
  <si>
    <t xml:space="preserve">Moving and Decommsioning Costs </t>
  </si>
  <si>
    <t>-DAJD is not seeking additional appropriation. These costs were already anticipated in 2015/2016 budget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</si>
</sst>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0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64" fontId="0" fillId="0" borderId="0" xfId="18" applyNumberFormat="1" applyFont="1"/>
    <xf numFmtId="44" fontId="0" fillId="0" borderId="0" xfId="16" applyFont="1"/>
    <xf numFmtId="44" fontId="0" fillId="0" borderId="0" xfId="0" applyNumberFormat="1"/>
    <xf numFmtId="0" fontId="0" fillId="0" borderId="49" xfId="0" applyBorder="1" applyAlignment="1" quotePrefix="1">
      <alignment horizontal="center"/>
    </xf>
    <xf numFmtId="44" fontId="0" fillId="0" borderId="4" xfId="16" applyFont="1" applyBorder="1"/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81">
      <selection activeCell="C175" sqref="C175:N17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363" t="s">
        <v>60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5" t="s">
        <v>76</v>
      </c>
      <c r="E11" s="375"/>
      <c r="F11" s="376"/>
      <c r="G11" s="138" t="s">
        <v>181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7" t="s">
        <v>75</v>
      </c>
      <c r="E12" s="377"/>
      <c r="F12" s="378"/>
      <c r="G12" s="138" t="s">
        <v>183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7" t="s">
        <v>74</v>
      </c>
      <c r="E13" s="377"/>
      <c r="F13" s="378"/>
      <c r="G13" s="138" t="s">
        <v>156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9" t="s">
        <v>73</v>
      </c>
      <c r="E14" s="377"/>
      <c r="F14" s="378"/>
      <c r="G14" s="138" t="s">
        <v>157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7" t="s">
        <v>72</v>
      </c>
      <c r="E15" s="377"/>
      <c r="F15" s="378"/>
      <c r="G15" s="138" t="s">
        <v>194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7" t="s">
        <v>103</v>
      </c>
      <c r="E16" s="377"/>
      <c r="F16" s="240"/>
      <c r="G16" s="187" t="s">
        <v>158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7" t="s">
        <v>69</v>
      </c>
      <c r="E17" s="377"/>
      <c r="F17" s="378"/>
      <c r="G17" s="141">
        <v>5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5" t="s">
        <v>70</v>
      </c>
      <c r="E18" s="375"/>
      <c r="F18" s="376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5" t="s">
        <v>137</v>
      </c>
      <c r="E19" s="375"/>
      <c r="F19" s="376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67" t="s">
        <v>34</v>
      </c>
      <c r="H20" s="367"/>
      <c r="I20" s="36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159</v>
      </c>
      <c r="H21" s="144"/>
      <c r="I21" s="145"/>
      <c r="J21" s="146" t="s">
        <v>160</v>
      </c>
      <c r="K21" s="335" t="s">
        <v>161</v>
      </c>
      <c r="L21" s="335" t="s">
        <v>162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184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3" t="s">
        <v>125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93" t="s">
        <v>142</v>
      </c>
      <c r="E39" s="393"/>
      <c r="F39" s="39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3" t="s">
        <v>77</v>
      </c>
      <c r="E40" s="383"/>
      <c r="F40" s="384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3" t="s">
        <v>78</v>
      </c>
      <c r="E41" s="383"/>
      <c r="F41" s="384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7" t="s">
        <v>182</v>
      </c>
      <c r="E43" s="388"/>
      <c r="F43" s="388"/>
      <c r="G43" s="388"/>
      <c r="H43" s="388"/>
      <c r="I43" s="389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0" t="s">
        <v>99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2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4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2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4" t="s">
        <v>20</v>
      </c>
      <c r="F57" s="374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4" thickBot="1">
      <c r="B58" s="210"/>
      <c r="C58" s="157"/>
      <c r="D58" s="158" t="s">
        <v>50</v>
      </c>
      <c r="E58" s="385"/>
      <c r="F58" s="386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4.4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4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4.4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4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4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1" t="s">
        <v>84</v>
      </c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4"/>
      <c r="D69" s="364"/>
      <c r="E69" s="364"/>
      <c r="F69" s="36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3" t="s">
        <v>85</v>
      </c>
      <c r="F71" s="383"/>
      <c r="G71" s="383"/>
      <c r="H71" s="383"/>
      <c r="I71" s="383"/>
      <c r="J71" s="383"/>
      <c r="K71" s="383"/>
      <c r="L71" s="383"/>
      <c r="M71" s="383"/>
      <c r="N71" s="180"/>
      <c r="O71" s="211"/>
    </row>
    <row r="72" spans="2:15" ht="13.5" customHeight="1">
      <c r="B72" s="210"/>
      <c r="C72" s="268" t="s">
        <v>25</v>
      </c>
      <c r="D72" s="269"/>
      <c r="E72" s="368" t="s">
        <v>86</v>
      </c>
      <c r="F72" s="368"/>
      <c r="G72" s="368"/>
      <c r="H72" s="368"/>
      <c r="I72" s="368"/>
      <c r="J72" s="368"/>
      <c r="K72" s="368"/>
      <c r="L72" s="368"/>
      <c r="M72" s="368"/>
      <c r="N72" s="181"/>
      <c r="O72" s="211"/>
    </row>
    <row r="73" spans="2:15" ht="14.4">
      <c r="B73" s="210"/>
      <c r="C73" s="268" t="s">
        <v>53</v>
      </c>
      <c r="D73" s="269"/>
      <c r="E73" s="368" t="s">
        <v>87</v>
      </c>
      <c r="F73" s="348"/>
      <c r="G73" s="348"/>
      <c r="H73" s="348"/>
      <c r="I73" s="348"/>
      <c r="J73" s="348"/>
      <c r="K73" s="348"/>
      <c r="L73" s="348"/>
      <c r="M73" s="348"/>
      <c r="N73" s="179"/>
      <c r="O73" s="211"/>
    </row>
    <row r="74" spans="2:15" ht="14.4">
      <c r="B74" s="210"/>
      <c r="C74" s="381" t="s">
        <v>55</v>
      </c>
      <c r="D74" s="381"/>
      <c r="E74" s="368" t="s">
        <v>88</v>
      </c>
      <c r="F74" s="348"/>
      <c r="G74" s="348"/>
      <c r="H74" s="348"/>
      <c r="I74" s="348"/>
      <c r="J74" s="348"/>
      <c r="K74" s="348"/>
      <c r="L74" s="348"/>
      <c r="M74" s="348"/>
      <c r="N74" s="179"/>
      <c r="O74" s="211"/>
    </row>
    <row r="75" spans="2:15" ht="14.25" customHeight="1">
      <c r="B75" s="210"/>
      <c r="C75" s="380" t="s">
        <v>56</v>
      </c>
      <c r="D75" s="380"/>
      <c r="E75" s="368" t="s">
        <v>89</v>
      </c>
      <c r="F75" s="368"/>
      <c r="G75" s="368"/>
      <c r="H75" s="368"/>
      <c r="I75" s="368"/>
      <c r="J75" s="368"/>
      <c r="K75" s="368"/>
      <c r="L75" s="368"/>
      <c r="M75" s="368"/>
      <c r="N75" s="181"/>
      <c r="O75" s="211"/>
    </row>
    <row r="76" spans="2:15" ht="14.4">
      <c r="B76" s="210"/>
      <c r="C76" s="381" t="s">
        <v>57</v>
      </c>
      <c r="D76" s="381"/>
      <c r="E76" s="368"/>
      <c r="F76" s="348"/>
      <c r="G76" s="348"/>
      <c r="H76" s="348"/>
      <c r="I76" s="348"/>
      <c r="J76" s="348"/>
      <c r="K76" s="348"/>
      <c r="L76" s="348"/>
      <c r="M76" s="348"/>
      <c r="N76" s="179"/>
      <c r="O76" s="211"/>
    </row>
    <row r="77" spans="2:15" ht="15" customHeight="1">
      <c r="B77" s="210"/>
      <c r="C77" s="382" t="s">
        <v>26</v>
      </c>
      <c r="D77" s="382"/>
      <c r="E77" s="368" t="s">
        <v>90</v>
      </c>
      <c r="F77" s="348"/>
      <c r="G77" s="348"/>
      <c r="H77" s="348"/>
      <c r="I77" s="348"/>
      <c r="J77" s="348"/>
      <c r="K77" s="348"/>
      <c r="L77" s="348"/>
      <c r="M77" s="348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 t="s">
        <v>159</v>
      </c>
      <c r="F80" s="121"/>
      <c r="G80" s="243" t="s">
        <v>11</v>
      </c>
      <c r="H80" s="119"/>
      <c r="I80" s="159" t="s">
        <v>184</v>
      </c>
      <c r="J80" s="121"/>
      <c r="K80" s="121"/>
      <c r="L80" s="121"/>
      <c r="M80" s="121"/>
      <c r="N80" s="121"/>
      <c r="O80" s="211"/>
    </row>
    <row r="81" spans="2:15" ht="42" thickBot="1">
      <c r="B81" s="210"/>
      <c r="C81" s="354" t="s">
        <v>40</v>
      </c>
      <c r="D81" s="354"/>
      <c r="E81" s="355" t="s">
        <v>22</v>
      </c>
      <c r="F81" s="355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4" thickBot="1">
      <c r="B82" s="210"/>
      <c r="C82" s="273" t="s">
        <v>21</v>
      </c>
      <c r="D82" s="274"/>
      <c r="E82" s="153" t="s">
        <v>191</v>
      </c>
      <c r="F82" s="154"/>
      <c r="G82" s="155"/>
      <c r="H82" s="151">
        <v>1000</v>
      </c>
      <c r="I82" s="152"/>
      <c r="J82" s="151"/>
      <c r="K82" s="151"/>
      <c r="L82" s="151"/>
      <c r="M82" s="151"/>
      <c r="N82" s="193"/>
      <c r="O82" s="211"/>
    </row>
    <row r="83" spans="2:15" ht="14.4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4" thickBot="1">
      <c r="B84" s="210"/>
      <c r="C84" s="273" t="s">
        <v>53</v>
      </c>
      <c r="D84" s="274"/>
      <c r="E84" s="153" t="s">
        <v>179</v>
      </c>
      <c r="F84" s="154"/>
      <c r="G84" s="155"/>
      <c r="H84" s="151">
        <f>+'Lease Costs'!B16</f>
        <v>129600</v>
      </c>
      <c r="I84" s="151">
        <f>+'Lease Costs'!C16</f>
        <v>133482</v>
      </c>
      <c r="J84" s="151">
        <f>+'Lease Costs'!D16</f>
        <v>137463.53999999998</v>
      </c>
      <c r="K84" s="151">
        <f>+'Lease Costs'!E16</f>
        <v>141617.4462</v>
      </c>
      <c r="L84" s="151">
        <f>+'Lease Costs'!F16</f>
        <v>145860.56958600003</v>
      </c>
      <c r="M84" s="151"/>
      <c r="N84" s="193"/>
      <c r="O84" s="211"/>
    </row>
    <row r="85" spans="2:15" ht="14.25" customHeight="1" thickBot="1">
      <c r="B85" s="210"/>
      <c r="C85" s="365" t="s">
        <v>55</v>
      </c>
      <c r="D85" s="366"/>
      <c r="E85" s="153" t="s">
        <v>195</v>
      </c>
      <c r="F85" s="154"/>
      <c r="G85" s="155"/>
      <c r="H85" s="151">
        <v>5000</v>
      </c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9" t="s">
        <v>56</v>
      </c>
      <c r="D86" s="370"/>
      <c r="E86" s="153" t="s">
        <v>192</v>
      </c>
      <c r="F86" s="154"/>
      <c r="G86" s="155"/>
      <c r="H86" s="151">
        <v>10000</v>
      </c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5" t="s">
        <v>57</v>
      </c>
      <c r="D87" s="366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4" thickBot="1">
      <c r="B88" s="210"/>
      <c r="C88" s="371" t="s">
        <v>26</v>
      </c>
      <c r="D88" s="372"/>
      <c r="E88" s="153" t="s">
        <v>193</v>
      </c>
      <c r="F88" s="154"/>
      <c r="G88" s="155"/>
      <c r="H88" s="151">
        <f>(3699*1.1)+1000</f>
        <v>5068.900000000001</v>
      </c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" thickBot="1">
      <c r="B92" s="210"/>
      <c r="C92" s="354" t="s">
        <v>40</v>
      </c>
      <c r="D92" s="354"/>
      <c r="E92" s="355" t="s">
        <v>22</v>
      </c>
      <c r="F92" s="355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4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4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4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4" thickBot="1">
      <c r="B96" s="210"/>
      <c r="C96" s="365" t="s">
        <v>55</v>
      </c>
      <c r="D96" s="366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4" thickBot="1">
      <c r="B97" s="210"/>
      <c r="C97" s="369" t="s">
        <v>56</v>
      </c>
      <c r="D97" s="37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4" thickBot="1">
      <c r="B98" s="210"/>
      <c r="C98" s="365" t="s">
        <v>57</v>
      </c>
      <c r="D98" s="366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4" thickBot="1">
      <c r="B99" s="210"/>
      <c r="C99" s="371" t="s">
        <v>26</v>
      </c>
      <c r="D99" s="37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" hidden="1" thickBot="1">
      <c r="B103" s="210"/>
      <c r="C103" s="354" t="s">
        <v>40</v>
      </c>
      <c r="D103" s="354"/>
      <c r="E103" s="355" t="s">
        <v>22</v>
      </c>
      <c r="F103" s="355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4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4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4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4" hidden="1" thickBot="1">
      <c r="B107" s="210"/>
      <c r="C107" s="365" t="s">
        <v>55</v>
      </c>
      <c r="D107" s="366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4" hidden="1" thickBot="1">
      <c r="B108" s="210"/>
      <c r="C108" s="369" t="s">
        <v>56</v>
      </c>
      <c r="D108" s="37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4" hidden="1" thickBot="1">
      <c r="B109" s="210"/>
      <c r="C109" s="365" t="s">
        <v>57</v>
      </c>
      <c r="D109" s="366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4" hidden="1" thickBot="1">
      <c r="B110" s="210"/>
      <c r="C110" s="371" t="s">
        <v>26</v>
      </c>
      <c r="D110" s="37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" hidden="1" thickBot="1">
      <c r="B114" s="210"/>
      <c r="C114" s="354" t="s">
        <v>40</v>
      </c>
      <c r="D114" s="354"/>
      <c r="E114" s="355" t="s">
        <v>22</v>
      </c>
      <c r="F114" s="355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4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4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4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4" hidden="1" thickBot="1">
      <c r="B118" s="210"/>
      <c r="C118" s="356" t="s">
        <v>55</v>
      </c>
      <c r="D118" s="35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4" hidden="1" thickBot="1">
      <c r="B119" s="210"/>
      <c r="C119" s="358" t="s">
        <v>56</v>
      </c>
      <c r="D119" s="359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4" hidden="1" thickBot="1">
      <c r="B120" s="210"/>
      <c r="C120" s="356" t="s">
        <v>57</v>
      </c>
      <c r="D120" s="35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4" hidden="1" thickBot="1">
      <c r="B121" s="210"/>
      <c r="C121" s="360" t="s">
        <v>26</v>
      </c>
      <c r="D121" s="36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8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" hidden="1" thickBot="1">
      <c r="B125" s="210"/>
      <c r="C125" s="354" t="s">
        <v>40</v>
      </c>
      <c r="D125" s="354"/>
      <c r="E125" s="355" t="s">
        <v>22</v>
      </c>
      <c r="F125" s="355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4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4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4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4" hidden="1" thickBot="1">
      <c r="B129" s="210"/>
      <c r="C129" s="356" t="s">
        <v>55</v>
      </c>
      <c r="D129" s="35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4" hidden="1" thickBot="1">
      <c r="B130" s="210"/>
      <c r="C130" s="358" t="s">
        <v>56</v>
      </c>
      <c r="D130" s="359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4" hidden="1" thickBot="1">
      <c r="B131" s="210"/>
      <c r="C131" s="356" t="s">
        <v>57</v>
      </c>
      <c r="D131" s="35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4" hidden="1" thickBot="1">
      <c r="B132" s="210"/>
      <c r="C132" s="360" t="s">
        <v>26</v>
      </c>
      <c r="D132" s="36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8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" hidden="1" thickBot="1">
      <c r="B136" s="210"/>
      <c r="C136" s="354" t="s">
        <v>40</v>
      </c>
      <c r="D136" s="354"/>
      <c r="E136" s="355" t="s">
        <v>22</v>
      </c>
      <c r="F136" s="355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4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4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4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4" hidden="1" thickBot="1">
      <c r="B140" s="210"/>
      <c r="C140" s="356" t="s">
        <v>55</v>
      </c>
      <c r="D140" s="35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4" hidden="1" thickBot="1">
      <c r="B141" s="210"/>
      <c r="C141" s="358" t="s">
        <v>56</v>
      </c>
      <c r="D141" s="359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4" hidden="1" thickBot="1">
      <c r="B142" s="210"/>
      <c r="C142" s="356" t="s">
        <v>57</v>
      </c>
      <c r="D142" s="35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4" hidden="1" thickBot="1">
      <c r="B143" s="210"/>
      <c r="C143" s="360" t="s">
        <v>26</v>
      </c>
      <c r="D143" s="36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8" t="s">
        <v>100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179"/>
      <c r="O148" s="224"/>
      <c r="P148" s="225"/>
      <c r="Q148" s="225"/>
    </row>
    <row r="149" spans="2:17" ht="12.75" customHeight="1">
      <c r="B149" s="210"/>
      <c r="C149" s="348" t="s">
        <v>132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3.8">
      <c r="B155" s="210"/>
      <c r="C155" s="362" t="s">
        <v>18</v>
      </c>
      <c r="D155" s="362" t="s">
        <v>39</v>
      </c>
      <c r="E155" s="352" t="s">
        <v>23</v>
      </c>
      <c r="F155" s="352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2" thickBot="1">
      <c r="B156" s="210"/>
      <c r="C156" s="355"/>
      <c r="D156" s="355"/>
      <c r="E156" s="353"/>
      <c r="F156" s="353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4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4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4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2" t="s">
        <v>147</v>
      </c>
      <c r="G171" s="343"/>
      <c r="H171" s="343"/>
      <c r="I171" s="343"/>
      <c r="J171" s="343"/>
      <c r="K171" s="343"/>
      <c r="L171" s="343"/>
      <c r="M171" s="343"/>
      <c r="N171" s="34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8" t="s">
        <v>153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179"/>
      <c r="O173" s="224"/>
    </row>
    <row r="174" spans="2:15" ht="34.5" customHeight="1" thickBot="1">
      <c r="B174" s="210"/>
      <c r="C174" s="345" t="s">
        <v>180</v>
      </c>
      <c r="D174" s="346"/>
      <c r="E174" s="346"/>
      <c r="F174" s="346"/>
      <c r="G174" s="346"/>
      <c r="H174" s="346"/>
      <c r="I174" s="346"/>
      <c r="J174" s="346"/>
      <c r="K174" s="346"/>
      <c r="L174" s="346"/>
      <c r="M174" s="346"/>
      <c r="N174" s="347"/>
      <c r="O174" s="224"/>
    </row>
    <row r="175" spans="2:15" ht="34.5" customHeight="1" thickBot="1">
      <c r="B175" s="210"/>
      <c r="C175" s="349" t="s">
        <v>196</v>
      </c>
      <c r="D175" s="350"/>
      <c r="E175" s="350"/>
      <c r="F175" s="350"/>
      <c r="G175" s="350"/>
      <c r="H175" s="350"/>
      <c r="I175" s="350"/>
      <c r="J175" s="350"/>
      <c r="K175" s="350"/>
      <c r="L175" s="350"/>
      <c r="M175" s="350"/>
      <c r="N175" s="351"/>
      <c r="O175" s="224"/>
    </row>
    <row r="176" spans="2:15" ht="34.5" customHeight="1" thickBot="1">
      <c r="B176" s="210"/>
      <c r="C176" s="349" t="s">
        <v>123</v>
      </c>
      <c r="D176" s="350"/>
      <c r="E176" s="350"/>
      <c r="F176" s="350"/>
      <c r="G176" s="350"/>
      <c r="H176" s="350"/>
      <c r="I176" s="350"/>
      <c r="J176" s="350"/>
      <c r="K176" s="350"/>
      <c r="L176" s="350"/>
      <c r="M176" s="350"/>
      <c r="N176" s="351"/>
      <c r="O176" s="224"/>
    </row>
    <row r="177" spans="2:15" ht="34.5" customHeight="1" thickBot="1">
      <c r="B177" s="210"/>
      <c r="C177" s="349" t="s">
        <v>123</v>
      </c>
      <c r="D177" s="350"/>
      <c r="E177" s="350"/>
      <c r="F177" s="350"/>
      <c r="G177" s="350"/>
      <c r="H177" s="350"/>
      <c r="I177" s="350"/>
      <c r="J177" s="350"/>
      <c r="K177" s="350"/>
      <c r="L177" s="350"/>
      <c r="M177" s="350"/>
      <c r="N177" s="351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8" t="s">
        <v>154</v>
      </c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116"/>
      <c r="O179" s="211"/>
    </row>
    <row r="180" spans="2:15" ht="14.4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8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41"/>
      <c r="D202" s="341"/>
      <c r="E202" s="341"/>
      <c r="F202" s="341"/>
      <c r="G202" s="341"/>
      <c r="H202" s="341"/>
      <c r="I202" s="341"/>
      <c r="J202" s="341"/>
      <c r="K202" s="341"/>
      <c r="L202" s="341"/>
      <c r="M202" s="341"/>
      <c r="N202" s="341"/>
      <c r="O202" s="341"/>
      <c r="P202" s="341"/>
      <c r="Q202" s="341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1001409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B125" sqref="B125:S125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customWidth="1"/>
    <col min="11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7.4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4" t="s">
        <v>31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1"/>
    </row>
    <row r="4" spans="1:20" ht="3" customHeight="1" thickBot="1" thickTop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1"/>
    </row>
    <row r="5" spans="1:19" ht="13.8">
      <c r="A5" s="458" t="s">
        <v>7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7"/>
    </row>
    <row r="6" spans="1:20" ht="13.8">
      <c r="A6" s="454" t="s">
        <v>0</v>
      </c>
      <c r="B6" s="455"/>
      <c r="C6" s="453" t="str">
        <f>IF('2a.  Simple Form Data Entry'!G11="","   ",'2a.  Simple Form Data Entry'!G11)</f>
        <v>Hiawatha Lease/DAJD Community Work Program</v>
      </c>
      <c r="D6" s="453"/>
      <c r="E6" s="453"/>
      <c r="F6" s="453"/>
      <c r="G6" s="453"/>
      <c r="H6" s="453"/>
      <c r="I6" s="453"/>
      <c r="J6" s="453"/>
      <c r="L6" s="293" t="s">
        <v>16</v>
      </c>
      <c r="M6" s="293"/>
      <c r="O6" s="72"/>
      <c r="Q6" s="72"/>
      <c r="R6" s="319">
        <f>IF('2a.  Simple Form Data Entry'!G17="","   ",'2a.  Simple Form Data Entry'!G17)</f>
        <v>5</v>
      </c>
      <c r="S6" s="71" t="s">
        <v>17</v>
      </c>
      <c r="T6" s="11"/>
    </row>
    <row r="7" spans="1:20" ht="13.5" customHeight="1">
      <c r="A7" s="459" t="s">
        <v>150</v>
      </c>
      <c r="B7" s="450"/>
      <c r="C7" s="460" t="str">
        <f>IF('2a.  Simple Form Data Entry'!G12="","   ",'2a.  Simple Form Data Entry'!G12)</f>
        <v>Dept of Adult &amp; Juvenile Detention</v>
      </c>
      <c r="D7" s="460"/>
      <c r="E7" s="460"/>
      <c r="F7" s="460"/>
      <c r="G7" s="460"/>
      <c r="H7" s="460"/>
      <c r="I7" s="460"/>
      <c r="J7" s="460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51" t="s">
        <v>2</v>
      </c>
      <c r="B8" s="452"/>
      <c r="C8" s="292" t="str">
        <f>IF('2a.  Simple Form Data Entry'!G15="","   ",'2a.  Simple Form Data Entry'!G15)</f>
        <v>Carolyn Mock/Leo Griffin</v>
      </c>
      <c r="E8" s="292"/>
      <c r="F8" s="452" t="s">
        <v>8</v>
      </c>
      <c r="G8" s="452"/>
      <c r="H8" s="329" t="str">
        <f>IF('2a.  Simple Form Data Entry'!G15=""," ",'2a.  Simple Form Data Entry'!G16)</f>
        <v>11/17/15</v>
      </c>
      <c r="I8" s="292"/>
      <c r="J8" s="292"/>
      <c r="L8" s="450" t="s">
        <v>10</v>
      </c>
      <c r="M8" s="450"/>
      <c r="N8" s="450"/>
      <c r="O8" s="450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51" t="s">
        <v>3</v>
      </c>
      <c r="B9" s="452"/>
      <c r="C9" s="295"/>
      <c r="D9" s="292"/>
      <c r="E9" s="292"/>
      <c r="F9" s="452" t="s">
        <v>13</v>
      </c>
      <c r="G9" s="452"/>
      <c r="H9" s="292"/>
      <c r="I9" s="292"/>
      <c r="J9" s="292"/>
      <c r="L9" s="450" t="s">
        <v>9</v>
      </c>
      <c r="M9" s="450"/>
      <c r="N9" s="450"/>
      <c r="O9" s="450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44" t="str">
        <f>IF('2a.  Simple Form Data Entry'!G10=""," ",'2a.  Simple Form Data Entry'!G10)</f>
        <v>Lease at 925 Hiawatha Place South, Seattle for Community Work Program</v>
      </c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5"/>
      <c r="T10" s="11"/>
    </row>
    <row r="11" spans="1:20" ht="13.8" thickBot="1">
      <c r="A11" s="332"/>
      <c r="B11" s="333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7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4" t="s">
        <v>14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3" t="s">
        <v>143</v>
      </c>
      <c r="B17" s="443"/>
      <c r="C17" s="443"/>
      <c r="D17" s="443"/>
      <c r="E17" s="440" t="str">
        <f>IF('2a.  Simple Form Data Entry'!G39="N","NA",'2a.  Simple Form Data Entry'!G40)</f>
        <v>NA</v>
      </c>
      <c r="F17" s="441"/>
      <c r="G17" s="442"/>
      <c r="H17" s="402" t="s">
        <v>151</v>
      </c>
      <c r="I17" s="403"/>
      <c r="J17" s="403"/>
      <c r="K17" s="403"/>
      <c r="L17" s="403"/>
      <c r="M17" s="403"/>
      <c r="N17" s="310"/>
      <c r="O17" s="395" t="str">
        <f>IF('2a.  Simple Form Data Entry'!G39="N","NA",'2a.  Simple Form Data Entry'!G41)</f>
        <v>NA</v>
      </c>
      <c r="P17" s="396"/>
      <c r="Q17" s="396"/>
      <c r="R17" s="396"/>
      <c r="S17" s="39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4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8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8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8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8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8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8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4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8">
      <c r="A35" s="408" t="str">
        <f>IF('2a.  Simple Form Data Entry'!E80="","   ",'2a.  Simple Form Data Entry'!E80)</f>
        <v>DAJD</v>
      </c>
      <c r="B35" s="409"/>
      <c r="C35" s="410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A91000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0910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1001409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Permits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1000</v>
      </c>
      <c r="L36" s="80">
        <f>J36+K36</f>
        <v>1000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Base Rent plus Estimated Operating Costs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129600</v>
      </c>
      <c r="L38" s="80">
        <f t="shared" si="7"/>
        <v>129600</v>
      </c>
      <c r="M38" s="80">
        <f>'2a.  Simple Form Data Entry'!I84</f>
        <v>133482</v>
      </c>
      <c r="N38" s="80">
        <f>'2a.  Simple Form Data Entry'!J84</f>
        <v>137463.53999999998</v>
      </c>
      <c r="O38" s="80">
        <f t="shared" si="5"/>
        <v>270945.54</v>
      </c>
      <c r="P38" s="80">
        <f>'2a.  Simple Form Data Entry'!K84</f>
        <v>141617.4462</v>
      </c>
      <c r="Q38" s="80">
        <f>'2a.  Simple Form Data Entry'!L84</f>
        <v>145860.56958600003</v>
      </c>
      <c r="R38" s="80">
        <f t="shared" si="6"/>
        <v>287478.01578600006</v>
      </c>
      <c r="S38" s="83">
        <f>'2a.  Simple Form Data Entry'!M84</f>
        <v>0</v>
      </c>
      <c r="T38" s="12"/>
    </row>
    <row r="39" spans="1:20" ht="13.5" customHeight="1">
      <c r="A39" s="16"/>
      <c r="B39" s="398" t="s">
        <v>55</v>
      </c>
      <c r="C39" s="399"/>
      <c r="D39" s="45"/>
      <c r="E39" s="45"/>
      <c r="F39" s="45"/>
      <c r="G39" s="45"/>
      <c r="H39" s="200" t="str">
        <f>IF('2a.  Simple Form Data Entry'!E85="","  ",'2a.  Simple Form Data Entry'!E85)</f>
        <v xml:space="preserve">Moving and Decommsioning Costs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5000</v>
      </c>
      <c r="L39" s="80">
        <f t="shared" si="7"/>
        <v>5000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00" t="s">
        <v>56</v>
      </c>
      <c r="C40" s="401"/>
      <c r="D40" s="45"/>
      <c r="E40" s="45"/>
      <c r="F40" s="45"/>
      <c r="G40" s="45"/>
      <c r="H40" s="200" t="str">
        <f>IF('2a.  Simple Form Data Entry'!E86="","  ",'2a.  Simple Form Data Entry'!E86)</f>
        <v>Washer/Dryer Hookup, paint and carpet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10000</v>
      </c>
      <c r="L40" s="80">
        <f t="shared" si="7"/>
        <v>10000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8" t="s">
        <v>57</v>
      </c>
      <c r="C41" s="399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4" t="s">
        <v>26</v>
      </c>
      <c r="C42" s="415"/>
      <c r="D42" s="45"/>
      <c r="E42" s="45"/>
      <c r="F42" s="45"/>
      <c r="G42" s="45"/>
      <c r="H42" s="200" t="str">
        <f>IF('2a.  Simple Form Data Entry'!E88="","  ",'2a.  Simple Form Data Entry'!E88)</f>
        <v>Video Camera  and Installation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5068.900000000001</v>
      </c>
      <c r="L42" s="80">
        <f t="shared" si="7"/>
        <v>5068.900000000001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8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150668.9</v>
      </c>
      <c r="L43" s="63">
        <f t="shared" si="7"/>
        <v>150668.9</v>
      </c>
      <c r="M43" s="63">
        <f t="shared" si="8"/>
        <v>133482</v>
      </c>
      <c r="N43" s="63">
        <f t="shared" si="8"/>
        <v>137463.53999999998</v>
      </c>
      <c r="O43" s="63">
        <f t="shared" si="5"/>
        <v>270945.54</v>
      </c>
      <c r="P43" s="63">
        <f aca="true" t="shared" si="9" ref="P43:Q43">SUM(P36:P42)</f>
        <v>141617.4462</v>
      </c>
      <c r="Q43" s="63">
        <f t="shared" si="9"/>
        <v>145860.56958600003</v>
      </c>
      <c r="R43" s="63">
        <f t="shared" si="6"/>
        <v>287478.01578600006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8">
      <c r="A45" s="411" t="str">
        <f>IF('2a.  Simple Form Data Entry'!E91="","   ",'2a.  Simple Form Data Entry'!E91)</f>
        <v xml:space="preserve">   </v>
      </c>
      <c r="B45" s="412"/>
      <c r="C45" s="413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8" t="s">
        <v>55</v>
      </c>
      <c r="C49" s="399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00" t="s">
        <v>56</v>
      </c>
      <c r="C50" s="401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8" t="s">
        <v>57</v>
      </c>
      <c r="C51" s="399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4" t="s">
        <v>26</v>
      </c>
      <c r="C52" s="415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8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8" hidden="1">
      <c r="A55" s="411" t="str">
        <f>IF('2a.  Simple Form Data Entry'!E102="","   ",'2a.  Simple Form Data Entry'!E102)</f>
        <v xml:space="preserve">   </v>
      </c>
      <c r="B55" s="412"/>
      <c r="C55" s="413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8" t="s">
        <v>55</v>
      </c>
      <c r="C59" s="399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00" t="s">
        <v>56</v>
      </c>
      <c r="C60" s="401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8" t="s">
        <v>57</v>
      </c>
      <c r="C61" s="399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4" t="s">
        <v>26</v>
      </c>
      <c r="C62" s="415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8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8" hidden="1">
      <c r="A65" s="411" t="str">
        <f>IF('2a.  Simple Form Data Entry'!E113="","   ",'2a.  Simple Form Data Entry'!E113)</f>
        <v xml:space="preserve">   </v>
      </c>
      <c r="B65" s="412"/>
      <c r="C65" s="413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8" t="s">
        <v>55</v>
      </c>
      <c r="C69" s="399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00" t="s">
        <v>56</v>
      </c>
      <c r="C70" s="401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8" t="s">
        <v>57</v>
      </c>
      <c r="C71" s="399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4" t="s">
        <v>26</v>
      </c>
      <c r="C72" s="415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8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8" hidden="1">
      <c r="A75" s="411" t="str">
        <f>IF('2a.  Simple Form Data Entry'!E124="","   ",'2a.  Simple Form Data Entry'!E124)</f>
        <v xml:space="preserve">   </v>
      </c>
      <c r="B75" s="412"/>
      <c r="C75" s="413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8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8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8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8" hidden="1">
      <c r="A79" s="19"/>
      <c r="B79" s="398" t="s">
        <v>55</v>
      </c>
      <c r="C79" s="399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8" hidden="1">
      <c r="A80" s="19"/>
      <c r="B80" s="400" t="s">
        <v>56</v>
      </c>
      <c r="C80" s="401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8" hidden="1">
      <c r="A81" s="19"/>
      <c r="B81" s="398" t="s">
        <v>57</v>
      </c>
      <c r="C81" s="399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8" hidden="1">
      <c r="A82" s="19"/>
      <c r="B82" s="414" t="s">
        <v>26</v>
      </c>
      <c r="C82" s="415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8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8" hidden="1">
      <c r="A85" s="411" t="str">
        <f>IF('2a.  Simple Form Data Entry'!E135="","   ",'2a.  Simple Form Data Entry'!E135)</f>
        <v xml:space="preserve">   </v>
      </c>
      <c r="B85" s="412"/>
      <c r="C85" s="413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8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8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8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8" hidden="1">
      <c r="A89" s="19"/>
      <c r="B89" s="398" t="s">
        <v>55</v>
      </c>
      <c r="C89" s="399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8" hidden="1">
      <c r="A90" s="19"/>
      <c r="B90" s="400" t="s">
        <v>56</v>
      </c>
      <c r="C90" s="401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8" hidden="1">
      <c r="A91" s="19"/>
      <c r="B91" s="398" t="s">
        <v>57</v>
      </c>
      <c r="C91" s="399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8" hidden="1">
      <c r="A92" s="19"/>
      <c r="B92" s="414" t="s">
        <v>26</v>
      </c>
      <c r="C92" s="415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150668.9</v>
      </c>
      <c r="L95" s="56">
        <f t="shared" si="10"/>
        <v>150668.9</v>
      </c>
      <c r="M95" s="56">
        <f t="shared" si="23"/>
        <v>133482</v>
      </c>
      <c r="N95" s="56">
        <f t="shared" si="23"/>
        <v>137463.53999999998</v>
      </c>
      <c r="O95" s="56">
        <f t="shared" si="11"/>
        <v>270945.54</v>
      </c>
      <c r="P95" s="56">
        <f aca="true" t="shared" si="24" ref="P95:Q95">P73+P63+P53+P43+P83+P93</f>
        <v>141617.4462</v>
      </c>
      <c r="Q95" s="56">
        <f t="shared" si="24"/>
        <v>145860.56958600003</v>
      </c>
      <c r="R95" s="56">
        <f t="shared" si="12"/>
        <v>287478.01578600006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8" t="s">
        <v>15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8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61" t="s">
        <v>18</v>
      </c>
      <c r="B101" s="462"/>
      <c r="C101" s="463"/>
      <c r="D101" s="423" t="s">
        <v>19</v>
      </c>
      <c r="E101" s="423" t="s">
        <v>5</v>
      </c>
      <c r="F101" s="416" t="s">
        <v>104</v>
      </c>
      <c r="G101" s="423" t="s">
        <v>11</v>
      </c>
      <c r="H101" s="434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18" t="str">
        <f>CONCATENATE(L24," Appropriation Change")</f>
        <v>2015 / 2016 Appropriation Change</v>
      </c>
      <c r="P101" s="42"/>
      <c r="Q101" s="314"/>
      <c r="R101" s="427" t="s">
        <v>135</v>
      </c>
      <c r="S101" s="428"/>
      <c r="T101" s="42"/>
    </row>
    <row r="102" spans="1:20" ht="27.75" customHeight="1" thickBot="1">
      <c r="A102" s="464"/>
      <c r="B102" s="465"/>
      <c r="C102" s="466"/>
      <c r="D102" s="424"/>
      <c r="E102" s="424"/>
      <c r="F102" s="417"/>
      <c r="G102" s="424"/>
      <c r="H102" s="435"/>
      <c r="I102" s="316"/>
      <c r="J102" s="191" t="s">
        <v>24</v>
      </c>
      <c r="K102" s="287" t="str">
        <f>'2a.  Simple Form Data Entry'!H156</f>
        <v>Allocation Change</v>
      </c>
      <c r="L102" s="419"/>
      <c r="P102" s="42"/>
      <c r="Q102" s="314"/>
      <c r="R102" s="429"/>
      <c r="S102" s="430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5">
        <f>'2a.  Simple Form Data Entry'!J157</f>
        <v>0</v>
      </c>
      <c r="S103" s="426"/>
      <c r="T103" s="42"/>
    </row>
    <row r="104" spans="1:20" ht="13.8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4">
        <f>'2a.  Simple Form Data Entry'!J158</f>
        <v>0</v>
      </c>
      <c r="S104" s="405"/>
      <c r="T104" s="42"/>
    </row>
    <row r="105" spans="1:20" ht="13.8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4">
        <f>'2a.  Simple Form Data Entry'!J159</f>
        <v>0</v>
      </c>
      <c r="S105" s="405"/>
      <c r="T105" s="42"/>
    </row>
    <row r="106" spans="1:20" ht="13.8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4">
        <f>'2a.  Simple Form Data Entry'!J160</f>
        <v>0</v>
      </c>
      <c r="S106" s="405"/>
      <c r="T106" s="42"/>
    </row>
    <row r="107" spans="1:20" ht="13.8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4">
        <f>'2a.  Simple Form Data Entry'!J161</f>
        <v>0</v>
      </c>
      <c r="S107" s="405"/>
      <c r="T107" s="42"/>
    </row>
    <row r="108" spans="1:20" ht="13.8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4">
        <f>'2a.  Simple Form Data Entry'!J162</f>
        <v>0</v>
      </c>
      <c r="S108" s="405"/>
      <c r="T108" s="42"/>
    </row>
    <row r="109" spans="1:20" ht="14.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6">
        <f>SUM(R103:S107)</f>
        <v>0</v>
      </c>
      <c r="S109" s="407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36" t="str">
        <f>IF('2a.  Simple Form Data Entry'!G39="Y","See note 5 below.",'2a.  Simple Form Data Entry'!D43)</f>
        <v>An NPV analysis was not performed because only one site was considered.</v>
      </c>
      <c r="C112" s="436"/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5"/>
    </row>
    <row r="113" spans="1:20" ht="13.8">
      <c r="A113" s="68" t="s">
        <v>112</v>
      </c>
      <c r="B113" s="431" t="s">
        <v>148</v>
      </c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  <c r="T113" s="5"/>
    </row>
    <row r="114" spans="1:20" ht="15" customHeight="1">
      <c r="A114" s="69" t="s">
        <v>52</v>
      </c>
      <c r="B114" s="432" t="s">
        <v>116</v>
      </c>
      <c r="C114" s="432"/>
      <c r="D114" s="432"/>
      <c r="E114" s="432"/>
      <c r="F114" s="432"/>
      <c r="G114" s="432"/>
      <c r="H114" s="432"/>
      <c r="I114" s="432"/>
      <c r="J114" s="432"/>
      <c r="K114" s="432"/>
      <c r="L114" s="432"/>
      <c r="M114" s="432"/>
      <c r="N114" s="432"/>
      <c r="O114" s="432"/>
      <c r="P114" s="432"/>
      <c r="Q114" s="432"/>
      <c r="R114" s="432"/>
      <c r="S114" s="432"/>
      <c r="T114" s="5"/>
    </row>
    <row r="115" spans="1:20" ht="13.8">
      <c r="A115" s="69" t="s">
        <v>113</v>
      </c>
      <c r="B115" s="433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5"/>
    </row>
    <row r="116" spans="1:20" ht="13.5" customHeight="1">
      <c r="A116" s="67" t="s">
        <v>114</v>
      </c>
      <c r="B116" s="422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5"/>
    </row>
    <row r="117" spans="1:20" ht="16.5" customHeight="1">
      <c r="A117" s="67" t="s">
        <v>118</v>
      </c>
      <c r="B117" s="421" t="s">
        <v>111</v>
      </c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5"/>
    </row>
    <row r="118" spans="1:19" ht="14.25" customHeight="1">
      <c r="A118" s="67"/>
      <c r="B118" s="420" t="str">
        <f>'2a.  Simple Form Data Entry'!C174</f>
        <v>- Estimated 3% annual operating cost inflation</v>
      </c>
      <c r="C118" s="420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</row>
    <row r="119" spans="1:19" ht="13.8">
      <c r="A119" s="67"/>
      <c r="B119" s="420" t="str">
        <f>'2a.  Simple Form Data Entry'!C175</f>
        <v>-DAJD is not seeking additional appropriation. These costs were already anticipated in 2015/2016 budget development.</v>
      </c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</row>
    <row r="120" spans="1:19" ht="12.75" customHeight="1">
      <c r="A120" s="67"/>
      <c r="B120" s="420"/>
      <c r="C120" s="420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</row>
    <row r="121" spans="1:19" ht="15" customHeight="1">
      <c r="A121" s="67"/>
      <c r="B121" s="420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</row>
    <row r="122" spans="1:20" ht="13.8">
      <c r="A122" s="67"/>
      <c r="B122" s="420"/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5"/>
    </row>
    <row r="123" spans="1:19" ht="13.8">
      <c r="A123" s="67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</row>
    <row r="124" spans="1:19" ht="13.8">
      <c r="A124" t="str">
        <f>IF('2a.  Simple Form Data Entry'!C180=""," ","6.")</f>
        <v xml:space="preserve"> </v>
      </c>
      <c r="B124" s="420"/>
      <c r="C124" s="420"/>
      <c r="D124" s="420"/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</row>
    <row r="125" spans="1:19" ht="13.8">
      <c r="A125" s="69"/>
      <c r="B125" s="420"/>
      <c r="C125" s="420"/>
      <c r="D125" s="420"/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</row>
    <row r="126" spans="1:19" ht="13.8">
      <c r="A126" s="69"/>
      <c r="B126" s="420"/>
      <c r="C126" s="420"/>
      <c r="D126" s="420"/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</row>
    <row r="127" spans="1:6" ht="13.8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selection activeCell="A21" sqref="A21"/>
    </sheetView>
  </sheetViews>
  <sheetFormatPr defaultColWidth="9.140625" defaultRowHeight="12.75"/>
  <cols>
    <col min="1" max="1" width="17.28125" style="0" customWidth="1"/>
    <col min="2" max="2" width="15.00390625" style="0" customWidth="1"/>
    <col min="3" max="5" width="12.28125" style="0" bestFit="1" customWidth="1"/>
    <col min="6" max="6" width="13.140625" style="0" customWidth="1"/>
    <col min="7" max="7" width="13.421875" style="0" customWidth="1"/>
  </cols>
  <sheetData>
    <row r="1" spans="1:2" ht="12.75">
      <c r="A1" t="s">
        <v>163</v>
      </c>
      <c r="B1" t="s">
        <v>164</v>
      </c>
    </row>
    <row r="2" spans="1:2" ht="12.75">
      <c r="A2" t="s">
        <v>167</v>
      </c>
      <c r="B2" t="s">
        <v>168</v>
      </c>
    </row>
    <row r="3" spans="1:2" ht="12.75">
      <c r="A3" t="s">
        <v>165</v>
      </c>
      <c r="B3" t="s">
        <v>166</v>
      </c>
    </row>
    <row r="4" spans="1:2" ht="12.75">
      <c r="A4" t="s">
        <v>169</v>
      </c>
      <c r="B4" s="336">
        <v>3000</v>
      </c>
    </row>
    <row r="7" spans="1:6" ht="13.8" thickBot="1">
      <c r="A7" t="s">
        <v>172</v>
      </c>
      <c r="B7" s="339" t="s">
        <v>185</v>
      </c>
      <c r="C7" s="339" t="s">
        <v>173</v>
      </c>
      <c r="D7" s="339" t="s">
        <v>174</v>
      </c>
      <c r="E7" s="339" t="s">
        <v>175</v>
      </c>
      <c r="F7" s="339" t="s">
        <v>176</v>
      </c>
    </row>
    <row r="8" spans="1:6" ht="12.75">
      <c r="A8" t="s">
        <v>170</v>
      </c>
      <c r="B8" s="337">
        <v>8250</v>
      </c>
      <c r="C8" s="337">
        <v>8497</v>
      </c>
      <c r="D8" s="337">
        <v>8750</v>
      </c>
      <c r="E8" s="337">
        <v>9015</v>
      </c>
      <c r="F8" s="337">
        <v>9285</v>
      </c>
    </row>
    <row r="9" spans="1:6" ht="12.75">
      <c r="A9" t="s">
        <v>171</v>
      </c>
      <c r="B9" s="337">
        <v>1750</v>
      </c>
      <c r="C9" s="337">
        <f>+B9*1.03</f>
        <v>1802.5</v>
      </c>
      <c r="D9" s="337">
        <f aca="true" t="shared" si="0" ref="D9:F10">+C9*1.03</f>
        <v>1856.575</v>
      </c>
      <c r="E9" s="337">
        <f t="shared" si="0"/>
        <v>1912.27225</v>
      </c>
      <c r="F9" s="337">
        <f t="shared" si="0"/>
        <v>1969.6404175</v>
      </c>
    </row>
    <row r="10" spans="1:6" ht="12.75">
      <c r="A10" s="49" t="s">
        <v>188</v>
      </c>
      <c r="B10" s="337">
        <v>800</v>
      </c>
      <c r="C10" s="337">
        <f>+B10*1.03</f>
        <v>824</v>
      </c>
      <c r="D10" s="337">
        <f t="shared" si="0"/>
        <v>848.72</v>
      </c>
      <c r="E10" s="337">
        <f t="shared" si="0"/>
        <v>874.1816</v>
      </c>
      <c r="F10" s="337">
        <f t="shared" si="0"/>
        <v>900.407048</v>
      </c>
    </row>
    <row r="11" spans="2:6" ht="12.75">
      <c r="B11" s="337"/>
      <c r="C11" s="337"/>
      <c r="D11" s="337"/>
      <c r="E11" s="337"/>
      <c r="F11" s="337"/>
    </row>
    <row r="12" spans="1:6" ht="12.75">
      <c r="A12" t="s">
        <v>177</v>
      </c>
      <c r="B12" s="337">
        <f>+B8*12</f>
        <v>99000</v>
      </c>
      <c r="C12" s="337">
        <f>+C8*12</f>
        <v>101964</v>
      </c>
      <c r="D12" s="337">
        <f aca="true" t="shared" si="1" ref="D12:F12">+D8*12</f>
        <v>105000</v>
      </c>
      <c r="E12" s="337">
        <f t="shared" si="1"/>
        <v>108180</v>
      </c>
      <c r="F12" s="337">
        <f t="shared" si="1"/>
        <v>111420</v>
      </c>
    </row>
    <row r="13" spans="1:6" ht="12.75">
      <c r="A13" t="s">
        <v>187</v>
      </c>
      <c r="B13" s="337">
        <f>+B9*12</f>
        <v>21000</v>
      </c>
      <c r="C13" s="337">
        <f>+C9*12</f>
        <v>21630</v>
      </c>
      <c r="D13" s="337">
        <f aca="true" t="shared" si="2" ref="D13:F13">+D9*12</f>
        <v>22278.9</v>
      </c>
      <c r="E13" s="337">
        <f t="shared" si="2"/>
        <v>22947.267</v>
      </c>
      <c r="F13" s="337">
        <f t="shared" si="2"/>
        <v>23635.68501</v>
      </c>
    </row>
    <row r="14" spans="1:6" ht="12.75">
      <c r="A14" s="49" t="s">
        <v>189</v>
      </c>
      <c r="B14" s="340">
        <f>+B10*12</f>
        <v>9600</v>
      </c>
      <c r="C14" s="340">
        <f aca="true" t="shared" si="3" ref="C14:F14">+C10*12</f>
        <v>9888</v>
      </c>
      <c r="D14" s="340">
        <f t="shared" si="3"/>
        <v>10184.64</v>
      </c>
      <c r="E14" s="340">
        <f t="shared" si="3"/>
        <v>10490.1792</v>
      </c>
      <c r="F14" s="340">
        <f t="shared" si="3"/>
        <v>10804.884576</v>
      </c>
    </row>
    <row r="15" spans="2:6" ht="12.75">
      <c r="B15" s="337"/>
      <c r="C15" s="337"/>
      <c r="D15" s="337"/>
      <c r="E15" s="337"/>
      <c r="F15" s="337"/>
    </row>
    <row r="16" spans="1:6" ht="12.75">
      <c r="A16" t="s">
        <v>178</v>
      </c>
      <c r="B16" s="338">
        <f>SUM(B12:B14)</f>
        <v>129600</v>
      </c>
      <c r="C16" s="338">
        <f aca="true" t="shared" si="4" ref="C16:F16">SUM(C12:C14)</f>
        <v>133482</v>
      </c>
      <c r="D16" s="338">
        <f t="shared" si="4"/>
        <v>137463.53999999998</v>
      </c>
      <c r="E16" s="338">
        <f t="shared" si="4"/>
        <v>141617.4462</v>
      </c>
      <c r="F16" s="338">
        <f t="shared" si="4"/>
        <v>145860.56958600003</v>
      </c>
    </row>
    <row r="19" ht="12.75">
      <c r="A19" t="s">
        <v>186</v>
      </c>
    </row>
    <row r="20" ht="12.75">
      <c r="A20" s="49" t="s">
        <v>190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363" t="s">
        <v>126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5" t="s">
        <v>76</v>
      </c>
      <c r="E11" s="375"/>
      <c r="F11" s="376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7" t="s">
        <v>75</v>
      </c>
      <c r="E12" s="377"/>
      <c r="F12" s="378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7" t="s">
        <v>74</v>
      </c>
      <c r="E13" s="377"/>
      <c r="F13" s="378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9" t="s">
        <v>73</v>
      </c>
      <c r="E14" s="377"/>
      <c r="F14" s="378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7" t="s">
        <v>72</v>
      </c>
      <c r="E15" s="377"/>
      <c r="F15" s="378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7" t="s">
        <v>103</v>
      </c>
      <c r="E16" s="377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7" t="s">
        <v>69</v>
      </c>
      <c r="E17" s="377"/>
      <c r="F17" s="378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5" t="s">
        <v>70</v>
      </c>
      <c r="E18" s="375"/>
      <c r="F18" s="376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5" t="s">
        <v>137</v>
      </c>
      <c r="E19" s="375"/>
      <c r="F19" s="376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67" t="s">
        <v>34</v>
      </c>
      <c r="H20" s="367"/>
      <c r="I20" s="36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3" t="s">
        <v>125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93" t="s">
        <v>142</v>
      </c>
      <c r="E39" s="393"/>
      <c r="F39" s="39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3" t="s">
        <v>77</v>
      </c>
      <c r="E40" s="383"/>
      <c r="F40" s="384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3" t="s">
        <v>78</v>
      </c>
      <c r="E41" s="383"/>
      <c r="F41" s="384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7" t="s">
        <v>134</v>
      </c>
      <c r="E43" s="388"/>
      <c r="F43" s="388"/>
      <c r="G43" s="388"/>
      <c r="H43" s="388"/>
      <c r="I43" s="389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0" t="s">
        <v>99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2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4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2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4" t="s">
        <v>20</v>
      </c>
      <c r="F57" s="374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4" thickBot="1">
      <c r="B58" s="210"/>
      <c r="C58" s="157"/>
      <c r="D58" s="158" t="s">
        <v>50</v>
      </c>
      <c r="E58" s="385"/>
      <c r="F58" s="386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4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4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4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4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4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1" t="s">
        <v>84</v>
      </c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4"/>
      <c r="D69" s="364"/>
      <c r="E69" s="364"/>
      <c r="F69" s="36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3" t="s">
        <v>85</v>
      </c>
      <c r="F71" s="383"/>
      <c r="G71" s="383"/>
      <c r="H71" s="383"/>
      <c r="I71" s="383"/>
      <c r="J71" s="383"/>
      <c r="K71" s="383"/>
      <c r="L71" s="383"/>
      <c r="M71" s="383"/>
      <c r="N71" s="180"/>
      <c r="O71" s="211"/>
    </row>
    <row r="72" spans="2:15" ht="13.5" customHeight="1">
      <c r="B72" s="210"/>
      <c r="C72" s="268" t="s">
        <v>25</v>
      </c>
      <c r="D72" s="269"/>
      <c r="E72" s="368" t="s">
        <v>86</v>
      </c>
      <c r="F72" s="368"/>
      <c r="G72" s="368"/>
      <c r="H72" s="368"/>
      <c r="I72" s="368"/>
      <c r="J72" s="368"/>
      <c r="K72" s="368"/>
      <c r="L72" s="368"/>
      <c r="M72" s="368"/>
      <c r="N72" s="181"/>
      <c r="O72" s="211"/>
    </row>
    <row r="73" spans="2:15" ht="14.4">
      <c r="B73" s="210"/>
      <c r="C73" s="268" t="s">
        <v>53</v>
      </c>
      <c r="D73" s="269"/>
      <c r="E73" s="368" t="s">
        <v>87</v>
      </c>
      <c r="F73" s="348"/>
      <c r="G73" s="348"/>
      <c r="H73" s="348"/>
      <c r="I73" s="348"/>
      <c r="J73" s="348"/>
      <c r="K73" s="348"/>
      <c r="L73" s="348"/>
      <c r="M73" s="348"/>
      <c r="N73" s="179"/>
      <c r="O73" s="211"/>
    </row>
    <row r="74" spans="2:15" ht="14.4">
      <c r="B74" s="210"/>
      <c r="C74" s="381" t="s">
        <v>55</v>
      </c>
      <c r="D74" s="381"/>
      <c r="E74" s="368" t="s">
        <v>88</v>
      </c>
      <c r="F74" s="348"/>
      <c r="G74" s="348"/>
      <c r="H74" s="348"/>
      <c r="I74" s="348"/>
      <c r="J74" s="348"/>
      <c r="K74" s="348"/>
      <c r="L74" s="348"/>
      <c r="M74" s="348"/>
      <c r="N74" s="179"/>
      <c r="O74" s="211"/>
    </row>
    <row r="75" spans="2:15" ht="14.25" customHeight="1">
      <c r="B75" s="210"/>
      <c r="C75" s="380" t="s">
        <v>56</v>
      </c>
      <c r="D75" s="380"/>
      <c r="E75" s="368" t="s">
        <v>89</v>
      </c>
      <c r="F75" s="368"/>
      <c r="G75" s="368"/>
      <c r="H75" s="368"/>
      <c r="I75" s="368"/>
      <c r="J75" s="368"/>
      <c r="K75" s="368"/>
      <c r="L75" s="368"/>
      <c r="M75" s="368"/>
      <c r="N75" s="181"/>
      <c r="O75" s="211"/>
    </row>
    <row r="76" spans="2:15" ht="14.4">
      <c r="B76" s="210"/>
      <c r="C76" s="381" t="s">
        <v>57</v>
      </c>
      <c r="D76" s="381"/>
      <c r="E76" s="368"/>
      <c r="F76" s="348"/>
      <c r="G76" s="348"/>
      <c r="H76" s="348"/>
      <c r="I76" s="348"/>
      <c r="J76" s="348"/>
      <c r="K76" s="348"/>
      <c r="L76" s="348"/>
      <c r="M76" s="348"/>
      <c r="N76" s="179"/>
      <c r="O76" s="211"/>
    </row>
    <row r="77" spans="2:15" ht="15" customHeight="1">
      <c r="B77" s="210"/>
      <c r="C77" s="382" t="s">
        <v>26</v>
      </c>
      <c r="D77" s="382"/>
      <c r="E77" s="368" t="s">
        <v>90</v>
      </c>
      <c r="F77" s="348"/>
      <c r="G77" s="348"/>
      <c r="H77" s="348"/>
      <c r="I77" s="348"/>
      <c r="J77" s="348"/>
      <c r="K77" s="348"/>
      <c r="L77" s="348"/>
      <c r="M77" s="348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" thickBot="1">
      <c r="B81" s="210"/>
      <c r="C81" s="354" t="s">
        <v>40</v>
      </c>
      <c r="D81" s="354"/>
      <c r="E81" s="355" t="s">
        <v>22</v>
      </c>
      <c r="F81" s="355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4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4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4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5" t="s">
        <v>55</v>
      </c>
      <c r="D85" s="366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9" t="s">
        <v>56</v>
      </c>
      <c r="D86" s="37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5" t="s">
        <v>57</v>
      </c>
      <c r="D87" s="366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4" thickBot="1">
      <c r="B88" s="210"/>
      <c r="C88" s="371" t="s">
        <v>26</v>
      </c>
      <c r="D88" s="372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" thickBot="1">
      <c r="B92" s="210"/>
      <c r="C92" s="354" t="s">
        <v>40</v>
      </c>
      <c r="D92" s="354"/>
      <c r="E92" s="355" t="s">
        <v>22</v>
      </c>
      <c r="F92" s="355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4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4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4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4" thickBot="1">
      <c r="B96" s="210"/>
      <c r="C96" s="365" t="s">
        <v>55</v>
      </c>
      <c r="D96" s="366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4" thickBot="1">
      <c r="B97" s="210"/>
      <c r="C97" s="369" t="s">
        <v>56</v>
      </c>
      <c r="D97" s="37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4" thickBot="1">
      <c r="B98" s="210"/>
      <c r="C98" s="365" t="s">
        <v>57</v>
      </c>
      <c r="D98" s="366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4" thickBot="1">
      <c r="B99" s="210"/>
      <c r="C99" s="371" t="s">
        <v>26</v>
      </c>
      <c r="D99" s="37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" thickBot="1">
      <c r="B103" s="210"/>
      <c r="C103" s="354" t="s">
        <v>40</v>
      </c>
      <c r="D103" s="354"/>
      <c r="E103" s="355" t="s">
        <v>22</v>
      </c>
      <c r="F103" s="355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4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4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4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4" thickBot="1">
      <c r="B107" s="210"/>
      <c r="C107" s="365" t="s">
        <v>55</v>
      </c>
      <c r="D107" s="366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4" thickBot="1">
      <c r="B108" s="210"/>
      <c r="C108" s="369" t="s">
        <v>56</v>
      </c>
      <c r="D108" s="37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4" thickBot="1">
      <c r="B109" s="210"/>
      <c r="C109" s="365" t="s">
        <v>57</v>
      </c>
      <c r="D109" s="366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4" thickBot="1">
      <c r="B110" s="210"/>
      <c r="C110" s="371" t="s">
        <v>26</v>
      </c>
      <c r="D110" s="37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" thickBot="1">
      <c r="B114" s="210"/>
      <c r="C114" s="354" t="s">
        <v>40</v>
      </c>
      <c r="D114" s="354"/>
      <c r="E114" s="355" t="s">
        <v>22</v>
      </c>
      <c r="F114" s="355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4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4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4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4" thickBot="1">
      <c r="B118" s="210"/>
      <c r="C118" s="356" t="s">
        <v>55</v>
      </c>
      <c r="D118" s="35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4" thickBot="1">
      <c r="B119" s="210"/>
      <c r="C119" s="358" t="s">
        <v>56</v>
      </c>
      <c r="D119" s="359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4" thickBot="1">
      <c r="B120" s="210"/>
      <c r="C120" s="356" t="s">
        <v>57</v>
      </c>
      <c r="D120" s="35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4" thickBot="1">
      <c r="B121" s="210"/>
      <c r="C121" s="360" t="s">
        <v>26</v>
      </c>
      <c r="D121" s="36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8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" thickBot="1">
      <c r="B125" s="210"/>
      <c r="C125" s="354" t="s">
        <v>40</v>
      </c>
      <c r="D125" s="354"/>
      <c r="E125" s="355" t="s">
        <v>22</v>
      </c>
      <c r="F125" s="355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4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4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4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4" thickBot="1">
      <c r="B129" s="210"/>
      <c r="C129" s="356" t="s">
        <v>55</v>
      </c>
      <c r="D129" s="35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4" thickBot="1">
      <c r="B130" s="210"/>
      <c r="C130" s="358" t="s">
        <v>56</v>
      </c>
      <c r="D130" s="359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4" thickBot="1">
      <c r="B131" s="210"/>
      <c r="C131" s="356" t="s">
        <v>57</v>
      </c>
      <c r="D131" s="35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4" thickBot="1">
      <c r="B132" s="210"/>
      <c r="C132" s="360" t="s">
        <v>26</v>
      </c>
      <c r="D132" s="36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8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" thickBot="1">
      <c r="B136" s="210"/>
      <c r="C136" s="354" t="s">
        <v>40</v>
      </c>
      <c r="D136" s="354"/>
      <c r="E136" s="355" t="s">
        <v>22</v>
      </c>
      <c r="F136" s="355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4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4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4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4" thickBot="1">
      <c r="B140" s="210"/>
      <c r="C140" s="356" t="s">
        <v>55</v>
      </c>
      <c r="D140" s="35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4" thickBot="1">
      <c r="B141" s="210"/>
      <c r="C141" s="358" t="s">
        <v>56</v>
      </c>
      <c r="D141" s="359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4" thickBot="1">
      <c r="B142" s="210"/>
      <c r="C142" s="356" t="s">
        <v>57</v>
      </c>
      <c r="D142" s="35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4" thickBot="1">
      <c r="B143" s="210"/>
      <c r="C143" s="360" t="s">
        <v>26</v>
      </c>
      <c r="D143" s="36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8" t="s">
        <v>100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179"/>
      <c r="O148" s="224"/>
      <c r="P148" s="225"/>
      <c r="Q148" s="225"/>
    </row>
    <row r="149" spans="2:17" ht="15" customHeight="1">
      <c r="B149" s="210"/>
      <c r="C149" s="348" t="s">
        <v>132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3.8">
      <c r="B155" s="210"/>
      <c r="C155" s="362" t="s">
        <v>18</v>
      </c>
      <c r="D155" s="362" t="s">
        <v>39</v>
      </c>
      <c r="E155" s="352" t="s">
        <v>23</v>
      </c>
      <c r="F155" s="352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2" thickBot="1">
      <c r="B156" s="210"/>
      <c r="C156" s="355"/>
      <c r="D156" s="355"/>
      <c r="E156" s="353"/>
      <c r="F156" s="353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4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4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4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2" t="s">
        <v>147</v>
      </c>
      <c r="G171" s="343"/>
      <c r="H171" s="343"/>
      <c r="I171" s="343"/>
      <c r="J171" s="343"/>
      <c r="K171" s="343"/>
      <c r="L171" s="343"/>
      <c r="M171" s="343"/>
      <c r="N171" s="34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8" t="s">
        <v>152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179"/>
      <c r="O173" s="224"/>
    </row>
    <row r="174" spans="2:15" ht="34.5" customHeight="1" thickBot="1">
      <c r="B174" s="210"/>
      <c r="C174" s="345" t="s">
        <v>139</v>
      </c>
      <c r="D174" s="346"/>
      <c r="E174" s="346"/>
      <c r="F174" s="346"/>
      <c r="G174" s="346"/>
      <c r="H174" s="346"/>
      <c r="I174" s="346"/>
      <c r="J174" s="346"/>
      <c r="K174" s="346"/>
      <c r="L174" s="346"/>
      <c r="M174" s="346"/>
      <c r="N174" s="347"/>
      <c r="O174" s="224"/>
    </row>
    <row r="175" spans="2:15" ht="34.5" customHeight="1" thickBot="1">
      <c r="B175" s="210"/>
      <c r="C175" s="349" t="s">
        <v>123</v>
      </c>
      <c r="D175" s="350"/>
      <c r="E175" s="350"/>
      <c r="F175" s="350"/>
      <c r="G175" s="350"/>
      <c r="H175" s="350"/>
      <c r="I175" s="350"/>
      <c r="J175" s="350"/>
      <c r="K175" s="350"/>
      <c r="L175" s="350"/>
      <c r="M175" s="350"/>
      <c r="N175" s="351"/>
      <c r="O175" s="224"/>
    </row>
    <row r="176" spans="2:15" ht="34.5" customHeight="1" thickBot="1">
      <c r="B176" s="210"/>
      <c r="C176" s="349" t="s">
        <v>123</v>
      </c>
      <c r="D176" s="350"/>
      <c r="E176" s="350"/>
      <c r="F176" s="350"/>
      <c r="G176" s="350"/>
      <c r="H176" s="350"/>
      <c r="I176" s="350"/>
      <c r="J176" s="350"/>
      <c r="K176" s="350"/>
      <c r="L176" s="350"/>
      <c r="M176" s="350"/>
      <c r="N176" s="351"/>
      <c r="O176" s="224"/>
    </row>
    <row r="177" spans="2:15" ht="34.5" customHeight="1" thickBot="1">
      <c r="B177" s="210"/>
      <c r="C177" s="349" t="s">
        <v>123</v>
      </c>
      <c r="D177" s="350"/>
      <c r="E177" s="350"/>
      <c r="F177" s="350"/>
      <c r="G177" s="350"/>
      <c r="H177" s="350"/>
      <c r="I177" s="350"/>
      <c r="J177" s="350"/>
      <c r="K177" s="350"/>
      <c r="L177" s="350"/>
      <c r="M177" s="350"/>
      <c r="N177" s="351"/>
      <c r="O177" s="224"/>
    </row>
    <row r="178" spans="2:15" ht="34.5" customHeight="1" thickBot="1">
      <c r="B178" s="210"/>
      <c r="C178" s="349" t="s">
        <v>123</v>
      </c>
      <c r="D178" s="350"/>
      <c r="E178" s="350"/>
      <c r="F178" s="350"/>
      <c r="G178" s="350"/>
      <c r="H178" s="350"/>
      <c r="I178" s="350"/>
      <c r="J178" s="350"/>
      <c r="K178" s="350"/>
      <c r="L178" s="350"/>
      <c r="M178" s="350"/>
      <c r="N178" s="351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8" t="s">
        <v>138</v>
      </c>
      <c r="D180" s="348"/>
      <c r="E180" s="348"/>
      <c r="F180" s="348"/>
      <c r="G180" s="348"/>
      <c r="H180" s="348"/>
      <c r="I180" s="348"/>
      <c r="J180" s="348"/>
      <c r="K180" s="348"/>
      <c r="L180" s="348"/>
      <c r="M180" s="348"/>
      <c r="N180" s="116"/>
      <c r="O180" s="211"/>
    </row>
    <row r="181" spans="2:15" ht="14.4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8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  <c r="N203" s="341"/>
      <c r="O203" s="341"/>
      <c r="P203" s="341"/>
      <c r="Q203" s="341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7.4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4" t="s">
        <v>31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1"/>
    </row>
    <row r="4" spans="1:20" ht="3" customHeight="1" thickBot="1" thickTop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1"/>
    </row>
    <row r="5" spans="1:19" ht="13.8">
      <c r="A5" s="458" t="s">
        <v>7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7"/>
    </row>
    <row r="6" spans="1:20" ht="13.8">
      <c r="A6" s="454" t="s">
        <v>0</v>
      </c>
      <c r="B6" s="455"/>
      <c r="C6" s="453" t="str">
        <f>IF('2b.  Complex Form Data Entry'!G11="","   ",'2b.  Complex Form Data Entry'!G11)</f>
        <v xml:space="preserve">   </v>
      </c>
      <c r="D6" s="453"/>
      <c r="E6" s="453"/>
      <c r="F6" s="453"/>
      <c r="G6" s="453"/>
      <c r="H6" s="453"/>
      <c r="I6" s="453"/>
      <c r="J6" s="453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9" t="s">
        <v>150</v>
      </c>
      <c r="B7" s="450"/>
      <c r="C7" s="460" t="str">
        <f>IF('2b.  Complex Form Data Entry'!G12="","   ",'2b.  Complex Form Data Entry'!G12)</f>
        <v xml:space="preserve">   </v>
      </c>
      <c r="D7" s="460"/>
      <c r="E7" s="460"/>
      <c r="F7" s="460"/>
      <c r="G7" s="460"/>
      <c r="H7" s="460"/>
      <c r="I7" s="460"/>
      <c r="J7" s="460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51" t="s">
        <v>2</v>
      </c>
      <c r="B8" s="452"/>
      <c r="C8" s="292" t="str">
        <f>IF('2b.  Complex Form Data Entry'!G15="","   ",'2b.  Complex Form Data Entry'!G15)</f>
        <v xml:space="preserve">   </v>
      </c>
      <c r="E8" s="292"/>
      <c r="F8" s="452" t="s">
        <v>8</v>
      </c>
      <c r="G8" s="452"/>
      <c r="H8" s="329" t="str">
        <f>IF('2b.  Complex Form Data Entry'!G15=""," ",'2b.  Complex Form Data Entry'!G16)</f>
        <v xml:space="preserve"> </v>
      </c>
      <c r="I8" s="292"/>
      <c r="J8" s="292"/>
      <c r="L8" s="450" t="s">
        <v>10</v>
      </c>
      <c r="M8" s="450"/>
      <c r="N8" s="450"/>
      <c r="O8" s="450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51" t="s">
        <v>3</v>
      </c>
      <c r="B9" s="452"/>
      <c r="C9" s="295"/>
      <c r="D9" s="292"/>
      <c r="E9" s="292"/>
      <c r="F9" s="452" t="s">
        <v>13</v>
      </c>
      <c r="G9" s="452"/>
      <c r="H9" s="292"/>
      <c r="I9" s="292"/>
      <c r="J9" s="292"/>
      <c r="L9" s="450" t="s">
        <v>9</v>
      </c>
      <c r="M9" s="450"/>
      <c r="N9" s="450"/>
      <c r="O9" s="450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44" t="str">
        <f>IF('2b.  Complex Form Data Entry'!G10=""," ",'2b.  Complex Form Data Entry'!G10)</f>
        <v xml:space="preserve"> </v>
      </c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5"/>
      <c r="T10" s="11"/>
    </row>
    <row r="11" spans="1:20" ht="13.8" thickBot="1">
      <c r="A11" s="332"/>
      <c r="B11" s="333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7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4" t="s">
        <v>14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3" t="s">
        <v>143</v>
      </c>
      <c r="B17" s="443"/>
      <c r="C17" s="443"/>
      <c r="D17" s="443"/>
      <c r="E17" s="467" t="str">
        <f>IF('2b.  Complex Form Data Entry'!G39="N","NA",'2b.  Complex Form Data Entry'!G40)</f>
        <v>NA</v>
      </c>
      <c r="F17" s="468"/>
      <c r="G17" s="469"/>
      <c r="H17" s="402" t="s">
        <v>151</v>
      </c>
      <c r="I17" s="403"/>
      <c r="J17" s="403"/>
      <c r="K17" s="403"/>
      <c r="L17" s="403"/>
      <c r="M17" s="403"/>
      <c r="N17" s="310"/>
      <c r="O17" s="467" t="str">
        <f>IF('2b.  Complex Form Data Entry'!G39="N","NA",'2b.  Complex Form Data Entry'!G41)</f>
        <v>NA</v>
      </c>
      <c r="P17" s="468"/>
      <c r="Q17" s="468"/>
      <c r="R17" s="468"/>
      <c r="S17" s="46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6.8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4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8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8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8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8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8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8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4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8">
      <c r="A35" s="408" t="str">
        <f>IF('2b.  Complex Form Data Entry'!E80="","   ",'2b.  Complex Form Data Entry'!E80)</f>
        <v xml:space="preserve">   </v>
      </c>
      <c r="B35" s="409"/>
      <c r="C35" s="410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8" t="s">
        <v>55</v>
      </c>
      <c r="C39" s="399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00" t="s">
        <v>56</v>
      </c>
      <c r="C40" s="401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8" t="s">
        <v>57</v>
      </c>
      <c r="C41" s="399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4" t="s">
        <v>26</v>
      </c>
      <c r="C42" s="415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8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8">
      <c r="A45" s="411" t="str">
        <f>IF('2b.  Complex Form Data Entry'!E91="","   ",'2b.  Complex Form Data Entry'!E91)</f>
        <v xml:space="preserve">   </v>
      </c>
      <c r="B45" s="412"/>
      <c r="C45" s="413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8" t="s">
        <v>55</v>
      </c>
      <c r="C49" s="399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00" t="s">
        <v>56</v>
      </c>
      <c r="C50" s="401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8" t="s">
        <v>57</v>
      </c>
      <c r="C51" s="399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4" t="s">
        <v>26</v>
      </c>
      <c r="C52" s="415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8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8">
      <c r="A55" s="411" t="str">
        <f>IF('2b.  Complex Form Data Entry'!E102="","   ",'2b.  Complex Form Data Entry'!E102)</f>
        <v xml:space="preserve">   </v>
      </c>
      <c r="B55" s="412"/>
      <c r="C55" s="413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8" t="s">
        <v>55</v>
      </c>
      <c r="C59" s="399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00" t="s">
        <v>56</v>
      </c>
      <c r="C60" s="401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8" t="s">
        <v>57</v>
      </c>
      <c r="C61" s="399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4" t="s">
        <v>26</v>
      </c>
      <c r="C62" s="415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8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8">
      <c r="A65" s="411" t="str">
        <f>IF('2b.  Complex Form Data Entry'!E113="","   ",'2b.  Complex Form Data Entry'!E113)</f>
        <v xml:space="preserve">   </v>
      </c>
      <c r="B65" s="412"/>
      <c r="C65" s="413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8" t="s">
        <v>55</v>
      </c>
      <c r="C69" s="399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00" t="s">
        <v>56</v>
      </c>
      <c r="C70" s="401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8" t="s">
        <v>57</v>
      </c>
      <c r="C71" s="399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4" t="s">
        <v>26</v>
      </c>
      <c r="C72" s="415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8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8">
      <c r="A75" s="411" t="str">
        <f>IF('2b.  Complex Form Data Entry'!E124="","   ",'2b.  Complex Form Data Entry'!E124)</f>
        <v xml:space="preserve">   </v>
      </c>
      <c r="B75" s="412"/>
      <c r="C75" s="413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8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8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8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8">
      <c r="A79" s="19"/>
      <c r="B79" s="398" t="s">
        <v>55</v>
      </c>
      <c r="C79" s="399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8">
      <c r="A80" s="19"/>
      <c r="B80" s="400" t="s">
        <v>56</v>
      </c>
      <c r="C80" s="401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8">
      <c r="A81" s="19"/>
      <c r="B81" s="398" t="s">
        <v>57</v>
      </c>
      <c r="C81" s="399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8">
      <c r="A82" s="19"/>
      <c r="B82" s="414" t="s">
        <v>26</v>
      </c>
      <c r="C82" s="415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8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8">
      <c r="A85" s="411" t="str">
        <f>IF('2b.  Complex Form Data Entry'!E135="","   ",'2b.  Complex Form Data Entry'!E135)</f>
        <v xml:space="preserve">   </v>
      </c>
      <c r="B85" s="412"/>
      <c r="C85" s="413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8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8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8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8">
      <c r="A89" s="19"/>
      <c r="B89" s="398" t="s">
        <v>55</v>
      </c>
      <c r="C89" s="399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8">
      <c r="A90" s="19"/>
      <c r="B90" s="400" t="s">
        <v>56</v>
      </c>
      <c r="C90" s="401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8">
      <c r="A91" s="19"/>
      <c r="B91" s="398" t="s">
        <v>57</v>
      </c>
      <c r="C91" s="399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8">
      <c r="A92" s="19"/>
      <c r="B92" s="414" t="s">
        <v>26</v>
      </c>
      <c r="C92" s="415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7.4">
      <c r="A97" s="437" t="s">
        <v>133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4" t="s">
        <v>31</v>
      </c>
      <c r="B99" s="394"/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1"/>
    </row>
    <row r="100" spans="1:20" ht="3" customHeight="1" thickBot="1" thickTop="1">
      <c r="A100" s="448"/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1"/>
    </row>
    <row r="101" spans="1:19" ht="13.8">
      <c r="A101" s="458" t="s">
        <v>7</v>
      </c>
      <c r="B101" s="456"/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  <c r="Q101" s="456"/>
      <c r="R101" s="456"/>
      <c r="S101" s="457"/>
    </row>
    <row r="102" spans="1:20" ht="13.8">
      <c r="A102" s="454" t="s">
        <v>0</v>
      </c>
      <c r="B102" s="455"/>
      <c r="C102" s="453" t="str">
        <f>IF('2b.  Complex Form Data Entry'!G11="","   ",'2b.  Complex Form Data Entry'!G11)</f>
        <v xml:space="preserve">   </v>
      </c>
      <c r="D102" s="453"/>
      <c r="E102" s="453"/>
      <c r="F102" s="453"/>
      <c r="G102" s="453"/>
      <c r="H102" s="453"/>
      <c r="I102" s="453"/>
      <c r="J102" s="453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9" t="s">
        <v>150</v>
      </c>
      <c r="B103" s="450"/>
      <c r="C103" s="460" t="str">
        <f>IF('2b.  Complex Form Data Entry'!G12="","   ",'2b.  Complex Form Data Entry'!G12)</f>
        <v xml:space="preserve">   </v>
      </c>
      <c r="D103" s="460"/>
      <c r="E103" s="460"/>
      <c r="F103" s="460"/>
      <c r="G103" s="460"/>
      <c r="H103" s="460"/>
      <c r="I103" s="460"/>
      <c r="J103" s="460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51" t="s">
        <v>2</v>
      </c>
      <c r="B104" s="452"/>
      <c r="C104" s="298" t="str">
        <f>IF('2b.  Complex Form Data Entry'!G15="","   ",'2b.  Complex Form Data Entry'!G15)</f>
        <v xml:space="preserve">   </v>
      </c>
      <c r="E104" s="298"/>
      <c r="F104" s="452" t="s">
        <v>8</v>
      </c>
      <c r="G104" s="452"/>
      <c r="H104" s="329" t="str">
        <f>IF('2b.  Complex Form Data Entry'!G15=""," ",'2b.  Complex Form Data Entry'!G16)</f>
        <v xml:space="preserve"> </v>
      </c>
      <c r="I104" s="298"/>
      <c r="J104" s="298"/>
      <c r="L104" s="450" t="s">
        <v>10</v>
      </c>
      <c r="M104" s="450"/>
      <c r="N104" s="450"/>
      <c r="O104" s="450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51" t="s">
        <v>3</v>
      </c>
      <c r="B105" s="452"/>
      <c r="C105" s="300"/>
      <c r="D105" s="298"/>
      <c r="E105" s="298"/>
      <c r="F105" s="452" t="s">
        <v>13</v>
      </c>
      <c r="G105" s="452"/>
      <c r="H105" s="298"/>
      <c r="I105" s="298"/>
      <c r="J105" s="298"/>
      <c r="L105" s="450" t="s">
        <v>9</v>
      </c>
      <c r="M105" s="450"/>
      <c r="N105" s="450"/>
      <c r="O105" s="450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44" t="str">
        <f>IF('2b.  Complex Form Data Entry'!G10=""," ",'2b.  Complex Form Data Entry'!G10)</f>
        <v xml:space="preserve"> </v>
      </c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  <c r="R106" s="444"/>
      <c r="S106" s="445"/>
      <c r="T106" s="11"/>
    </row>
    <row r="107" spans="1:20" ht="13.8" thickBot="1">
      <c r="A107" s="332"/>
      <c r="B107" s="333"/>
      <c r="C107" s="446"/>
      <c r="D107" s="446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7"/>
      <c r="T107" s="11"/>
    </row>
    <row r="108" spans="1:20" ht="18.75" customHeight="1" thickBot="1" thickTop="1">
      <c r="A108" s="438" t="s">
        <v>15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6.8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61" t="s">
        <v>18</v>
      </c>
      <c r="B112" s="462"/>
      <c r="C112" s="463"/>
      <c r="D112" s="423" t="s">
        <v>19</v>
      </c>
      <c r="E112" s="423" t="s">
        <v>5</v>
      </c>
      <c r="F112" s="416" t="s">
        <v>104</v>
      </c>
      <c r="G112" s="423" t="s">
        <v>11</v>
      </c>
      <c r="H112" s="434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8" t="str">
        <f>CONCATENATE(L34," Appropriation Change")</f>
        <v>2015 / 2016 Appropriation Change</v>
      </c>
      <c r="O112" s="303"/>
      <c r="P112" s="303"/>
      <c r="Q112" s="303"/>
      <c r="R112" s="427" t="s">
        <v>136</v>
      </c>
      <c r="S112" s="428"/>
      <c r="T112" s="42"/>
    </row>
    <row r="113" spans="1:20" ht="37.5" customHeight="1" thickBot="1">
      <c r="A113" s="464"/>
      <c r="B113" s="465"/>
      <c r="C113" s="466"/>
      <c r="D113" s="424"/>
      <c r="E113" s="424"/>
      <c r="F113" s="417"/>
      <c r="G113" s="424"/>
      <c r="H113" s="435"/>
      <c r="I113" s="316"/>
      <c r="J113" s="191" t="s">
        <v>24</v>
      </c>
      <c r="K113" s="287" t="str">
        <f>'2b.  Complex Form Data Entry'!H156</f>
        <v>Allocation Change</v>
      </c>
      <c r="L113" s="419"/>
      <c r="O113" s="303"/>
      <c r="P113" s="303"/>
      <c r="Q113" s="303"/>
      <c r="R113" s="429"/>
      <c r="S113" s="430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1">
        <f>'2b.  Complex Form Data Entry'!J157</f>
        <v>0</v>
      </c>
      <c r="S114" s="472"/>
      <c r="T114" s="42"/>
    </row>
    <row r="115" spans="1:20" ht="13.8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1">
        <f>'2b.  Complex Form Data Entry'!J158</f>
        <v>0</v>
      </c>
      <c r="S115" s="472"/>
      <c r="T115" s="42"/>
    </row>
    <row r="116" spans="1:20" ht="13.8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1">
        <f>'2b.  Complex Form Data Entry'!J159</f>
        <v>0</v>
      </c>
      <c r="S116" s="472"/>
      <c r="T116" s="42"/>
    </row>
    <row r="117" spans="1:20" ht="13.8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1">
        <f>'2b.  Complex Form Data Entry'!J160</f>
        <v>0</v>
      </c>
      <c r="S117" s="472"/>
      <c r="T117" s="42"/>
    </row>
    <row r="118" spans="1:20" ht="13.8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1">
        <f>'2b.  Complex Form Data Entry'!J161</f>
        <v>0</v>
      </c>
      <c r="S118" s="472"/>
      <c r="T118" s="42"/>
    </row>
    <row r="119" spans="1:20" ht="13.8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1">
        <f>'2b.  Complex Form Data Entry'!J162</f>
        <v>0</v>
      </c>
      <c r="S119" s="472"/>
      <c r="T119" s="42"/>
    </row>
    <row r="120" spans="1:20" ht="14.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3">
        <f>SUM(R114:S119)</f>
        <v>0</v>
      </c>
      <c r="S120" s="474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8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36" t="str">
        <f>IF('2b.  Complex Form Data Entry'!G39="Y","See note 5 below.",'2b.  Complex Form Data Entry'!D43)</f>
        <v>An NPV analysis was not performed because …</v>
      </c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5"/>
    </row>
    <row r="124" spans="1:20" ht="13.8">
      <c r="A124" s="68" t="s">
        <v>112</v>
      </c>
      <c r="B124" s="431" t="s">
        <v>148</v>
      </c>
      <c r="C124" s="431"/>
      <c r="D124" s="431"/>
      <c r="E124" s="431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5"/>
    </row>
    <row r="125" spans="1:20" ht="14.25" customHeight="1">
      <c r="A125" s="69" t="s">
        <v>52</v>
      </c>
      <c r="B125" s="470" t="s">
        <v>116</v>
      </c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0"/>
      <c r="N125" s="470"/>
      <c r="O125" s="470"/>
      <c r="P125" s="470"/>
      <c r="Q125" s="470"/>
      <c r="R125" s="470"/>
      <c r="S125" s="470"/>
      <c r="T125" s="5"/>
    </row>
    <row r="126" spans="1:20" ht="16.5" customHeight="1">
      <c r="A126" s="69" t="s">
        <v>113</v>
      </c>
      <c r="B126" s="433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5"/>
    </row>
    <row r="127" spans="1:20" ht="14.25" customHeight="1">
      <c r="A127" s="67" t="s">
        <v>114</v>
      </c>
      <c r="B127" s="422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2"/>
      <c r="D127" s="422"/>
      <c r="E127" s="422"/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5"/>
    </row>
    <row r="128" spans="1:20" ht="16.5" customHeight="1">
      <c r="A128" s="67" t="s">
        <v>118</v>
      </c>
      <c r="B128" s="421" t="s">
        <v>111</v>
      </c>
      <c r="C128" s="421"/>
      <c r="D128" s="421"/>
      <c r="E128" s="421"/>
      <c r="F128" s="421"/>
      <c r="G128" s="421"/>
      <c r="H128" s="421"/>
      <c r="I128" s="421"/>
      <c r="J128" s="421"/>
      <c r="K128" s="421"/>
      <c r="L128" s="421"/>
      <c r="M128" s="421"/>
      <c r="N128" s="421"/>
      <c r="O128" s="421"/>
      <c r="P128" s="421"/>
      <c r="Q128" s="421"/>
      <c r="R128" s="421"/>
      <c r="S128" s="421"/>
      <c r="T128" s="5"/>
    </row>
    <row r="129" spans="1:19" ht="14.25" customHeight="1">
      <c r="A129" s="67"/>
      <c r="B129" s="420" t="str">
        <f>'2b.  Complex Form Data Entry'!C174</f>
        <v>-</v>
      </c>
      <c r="C129" s="420"/>
      <c r="D129" s="420"/>
      <c r="E129" s="420"/>
      <c r="F129" s="420"/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</row>
    <row r="130" spans="1:19" ht="13.8">
      <c r="A130" s="67"/>
      <c r="B130" s="420" t="str">
        <f>'2b.  Complex Form Data Entry'!C175</f>
        <v xml:space="preserve">- </v>
      </c>
      <c r="C130" s="420"/>
      <c r="D130" s="420"/>
      <c r="E130" s="420"/>
      <c r="F130" s="420"/>
      <c r="G130" s="420"/>
      <c r="H130" s="420"/>
      <c r="I130" s="420"/>
      <c r="J130" s="420"/>
      <c r="K130" s="420"/>
      <c r="L130" s="420"/>
      <c r="M130" s="420"/>
      <c r="N130" s="420"/>
      <c r="O130" s="420"/>
      <c r="P130" s="420"/>
      <c r="Q130" s="420"/>
      <c r="R130" s="420"/>
      <c r="S130" s="420"/>
    </row>
    <row r="131" spans="1:19" ht="12.75" customHeight="1">
      <c r="A131" s="67"/>
      <c r="B131" s="420" t="str">
        <f>'2b.  Complex Form Data Entry'!C176</f>
        <v xml:space="preserve">- </v>
      </c>
      <c r="C131" s="420"/>
      <c r="D131" s="420"/>
      <c r="E131" s="420"/>
      <c r="F131" s="420"/>
      <c r="G131" s="420"/>
      <c r="H131" s="420"/>
      <c r="I131" s="420"/>
      <c r="J131" s="420"/>
      <c r="K131" s="420"/>
      <c r="L131" s="420"/>
      <c r="M131" s="420"/>
      <c r="N131" s="420"/>
      <c r="O131" s="420"/>
      <c r="P131" s="420"/>
      <c r="Q131" s="420"/>
      <c r="R131" s="420"/>
      <c r="S131" s="420"/>
    </row>
    <row r="132" spans="1:19" ht="15" customHeight="1">
      <c r="A132" s="67"/>
      <c r="B132" s="420" t="str">
        <f>'2b.  Complex Form Data Entry'!C177</f>
        <v xml:space="preserve">- </v>
      </c>
      <c r="C132" s="420"/>
      <c r="D132" s="420"/>
      <c r="E132" s="420"/>
      <c r="F132" s="420"/>
      <c r="G132" s="420"/>
      <c r="H132" s="420"/>
      <c r="I132" s="420"/>
      <c r="J132" s="420"/>
      <c r="K132" s="420"/>
      <c r="L132" s="420"/>
      <c r="M132" s="420"/>
      <c r="N132" s="420"/>
      <c r="O132" s="420"/>
      <c r="P132" s="420"/>
      <c r="Q132" s="420"/>
      <c r="R132" s="420"/>
      <c r="S132" s="420"/>
    </row>
    <row r="133" spans="1:20" ht="13.8">
      <c r="A133" s="67"/>
      <c r="B133" s="420" t="str">
        <f>'2b.  Complex Form Data Entry'!C178</f>
        <v xml:space="preserve">- </v>
      </c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5"/>
    </row>
    <row r="134" spans="1:19" ht="13.8">
      <c r="A134" s="67"/>
      <c r="B134" s="420"/>
      <c r="C134" s="420"/>
      <c r="D134" s="420"/>
      <c r="E134" s="420"/>
      <c r="F134" s="420"/>
      <c r="G134" s="420"/>
      <c r="H134" s="420"/>
      <c r="I134" s="420"/>
      <c r="J134" s="420"/>
      <c r="K134" s="420"/>
      <c r="L134" s="420"/>
      <c r="M134" s="420"/>
      <c r="N134" s="420"/>
      <c r="O134" s="420"/>
      <c r="P134" s="420"/>
      <c r="Q134" s="420"/>
      <c r="R134" s="420"/>
      <c r="S134" s="420"/>
    </row>
    <row r="135" spans="1:19" ht="13.8">
      <c r="A135" t="str">
        <f>IF('2b.  Complex Form Data Entry'!C181=""," ","6.")</f>
        <v xml:space="preserve"> </v>
      </c>
      <c r="B135" s="420"/>
      <c r="C135" s="420"/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</row>
    <row r="136" spans="1:19" ht="13.8">
      <c r="A136" s="69"/>
      <c r="B136" s="420"/>
      <c r="C136" s="420"/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  <c r="P136" s="420"/>
      <c r="Q136" s="420"/>
      <c r="R136" s="420"/>
      <c r="S136" s="420"/>
    </row>
    <row r="137" spans="1:19" ht="13.8">
      <c r="A137" s="69"/>
      <c r="B137" s="420"/>
      <c r="C137" s="420"/>
      <c r="D137" s="420"/>
      <c r="E137" s="420"/>
      <c r="F137" s="420"/>
      <c r="G137" s="420"/>
      <c r="H137" s="420"/>
      <c r="I137" s="420"/>
      <c r="J137" s="420"/>
      <c r="K137" s="420"/>
      <c r="L137" s="420"/>
      <c r="M137" s="420"/>
      <c r="N137" s="420"/>
      <c r="O137" s="420"/>
      <c r="P137" s="420"/>
      <c r="Q137" s="420"/>
      <c r="R137" s="420"/>
      <c r="S137" s="420"/>
    </row>
    <row r="138" spans="1:6" ht="13.8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YQKKTEHHRR7V-1353-803</_dlc_DocId>
    <_dlc_DocIdUrl xmlns="cfc4bdfe-72e7-4bcf-8777-527aa6965755">
      <Url>https://kcmicrosoftonlinecom-38.sharepoint.microsoftonline.com/FMD/Legislation2015/_layouts/15/DocIdRedir.aspx?ID=YQKKTEHHRR7V-1353-803</Url>
      <Description>YQKKTEHHRR7V-1353-803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19859e4df668714940aefbca5101f6cc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73a6beec22cd00afc9b58d915e3d828b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schemas.microsoft.com/office/2006/documentManagement/types"/>
    <ds:schemaRef ds:uri="b516f40b-13c9-483a-b8d0-25e20c0c5f6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cfc4bdfe-72e7-4bcf-8777-527aa696575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B3D36BB-3CE3-4B46-9E24-9AFFB30648C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85E4763-98C0-45BE-97B1-3D443EE61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2016-01-26T18:32:56Z</cp:lastPrinted>
  <dcterms:created xsi:type="dcterms:W3CDTF">1999-06-02T23:29:55Z</dcterms:created>
  <dcterms:modified xsi:type="dcterms:W3CDTF">2016-01-26T18:34:17Z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690eda3b-e5d9-4464-85b5-f2aaefc7e01c</vt:lpwstr>
  </property>
</Properties>
</file>