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5" windowWidth="19560" windowHeight="8970" tabRatio="336" activeTab="0"/>
  </bookViews>
  <sheets>
    <sheet name="2015-0xxx Attachment A" sheetId="1" r:id="rId1"/>
  </sheets>
  <definedNames>
    <definedName name="_xlnm.Print_Area" localSheetId="0">'2015-0xxx Attachment A'!$A$2:$F$775</definedName>
    <definedName name="_xlnm.Print_Titles" localSheetId="0">'2015-0xxx Attachment A'!$2:$6</definedName>
  </definedNames>
  <calcPr fullCalcOnLoad="1"/>
</workbook>
</file>

<file path=xl/sharedStrings.xml><?xml version="1.0" encoding="utf-8"?>
<sst xmlns="http://schemas.openxmlformats.org/spreadsheetml/2006/main" count="1562" uniqueCount="1393">
  <si>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</si>
  <si>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</si>
  <si>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</si>
  <si>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</si>
  <si>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</si>
  <si>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</si>
  <si>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</si>
  <si>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</si>
  <si>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</si>
  <si>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</si>
  <si>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</si>
  <si>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</si>
  <si>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</si>
  <si>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</si>
  <si>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</si>
  <si>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</si>
  <si>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</si>
  <si>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</si>
  <si>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</si>
  <si>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</si>
  <si>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</si>
  <si>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</si>
  <si>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</si>
  <si>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</si>
  <si>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</si>
  <si>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</si>
  <si>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</si>
  <si>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</si>
  <si>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</si>
  <si>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</si>
  <si>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</si>
  <si>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</si>
  <si>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</si>
  <si>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</si>
  <si>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</si>
  <si>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</si>
  <si>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</si>
  <si>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</si>
  <si>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</si>
  <si>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</si>
  <si>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</si>
  <si>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</si>
  <si>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</si>
  <si>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</si>
  <si>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</si>
  <si>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</si>
  <si>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</si>
  <si>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</si>
  <si>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</si>
  <si>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</si>
  <si>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</si>
  <si>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</si>
  <si>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</si>
  <si>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</si>
  <si>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</si>
  <si>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</si>
  <si>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</si>
  <si>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</si>
  <si>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</si>
  <si>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</si>
  <si>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</si>
  <si>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</si>
  <si>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</si>
  <si>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</si>
  <si>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</si>
  <si>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</si>
  <si>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</si>
  <si>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</si>
  <si>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</si>
  <si>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</si>
  <si>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</si>
  <si>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</si>
  <si>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</si>
  <si>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</si>
  <si>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</si>
  <si>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</si>
  <si>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</si>
  <si>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</si>
  <si>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</si>
  <si>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</si>
  <si>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</si>
  <si>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</si>
  <si>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</si>
  <si>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</si>
  <si>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</si>
  <si>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</si>
  <si>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</si>
  <si>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</si>
  <si>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</si>
  <si>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</si>
  <si>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</si>
  <si>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</si>
  <si>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</si>
  <si>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</si>
  <si>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</si>
  <si>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</si>
  <si>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</si>
  <si>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</si>
  <si>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</si>
  <si>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</si>
  <si>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</si>
  <si>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</si>
  <si>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</si>
  <si>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</si>
  <si>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</si>
  <si>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</si>
  <si>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</si>
  <si>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</si>
  <si>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</si>
  <si>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</si>
  <si>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</si>
  <si>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</si>
  <si>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</si>
  <si>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</si>
  <si>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</si>
  <si>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</si>
  <si>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</si>
  <si>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</si>
  <si>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</si>
  <si>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</si>
  <si>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</si>
  <si>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</si>
  <si>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</si>
  <si>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</si>
  <si>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</si>
  <si>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</si>
  <si>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</si>
  <si>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</si>
  <si>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</si>
  <si>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</si>
  <si>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</si>
  <si>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</si>
  <si>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</si>
  <si>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</si>
  <si>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</si>
  <si>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</si>
  <si>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</si>
  <si>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</si>
  <si>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</si>
  <si>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</si>
  <si>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</si>
  <si>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</si>
  <si>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</si>
  <si>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</si>
  <si>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</si>
  <si>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</si>
  <si>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</si>
  <si>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</si>
  <si>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</si>
  <si>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</si>
  <si>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</si>
  <si>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</si>
  <si>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</si>
  <si>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</si>
  <si>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</si>
  <si>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</si>
  <si>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</si>
  <si>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</si>
  <si>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</si>
  <si>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</si>
  <si>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</si>
  <si>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</si>
  <si>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</si>
  <si>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</si>
  <si>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</si>
  <si>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</si>
  <si>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</si>
  <si>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</si>
  <si>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</si>
  <si>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</si>
  <si>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</si>
  <si>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</si>
  <si>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</si>
  <si>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</si>
  <si>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</si>
  <si>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</si>
  <si>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</si>
  <si>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</si>
  <si>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</si>
  <si>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</si>
  <si>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</si>
  <si>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</si>
  <si>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</si>
  <si>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</si>
  <si>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</si>
  <si>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</si>
  <si>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</si>
  <si>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</si>
  <si>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</si>
  <si>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</si>
  <si>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</si>
  <si>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</si>
  <si>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</si>
  <si>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</si>
  <si>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</si>
  <si>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</si>
  <si>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</si>
  <si>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</si>
  <si>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</si>
  <si>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</si>
  <si>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</si>
  <si>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</si>
  <si>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</si>
  <si>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</si>
  <si>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</si>
  <si>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</si>
  <si>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</si>
  <si>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</si>
  <si>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</si>
  <si>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</si>
  <si>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</si>
  <si>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</si>
  <si>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</si>
  <si>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</si>
  <si>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</si>
  <si>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</si>
  <si>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</si>
  <si>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</si>
  <si>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</si>
  <si>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</si>
  <si>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</si>
  <si>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</si>
  <si>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</si>
  <si>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</si>
  <si>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</si>
  <si>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</si>
  <si>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</si>
  <si>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</si>
  <si>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</si>
  <si>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</si>
  <si>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</si>
  <si>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</si>
  <si>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</si>
  <si>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</si>
  <si>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</si>
  <si>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</si>
  <si>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</si>
  <si>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</si>
  <si>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</si>
  <si>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</si>
  <si>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</si>
  <si>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</si>
  <si>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</si>
  <si>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</si>
  <si>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</si>
  <si>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</si>
  <si>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</si>
  <si>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</si>
  <si>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</si>
  <si>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</si>
  <si>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</si>
  <si>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</si>
  <si>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</si>
  <si>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</si>
  <si>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</si>
  <si>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</si>
  <si>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</si>
  <si>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</si>
  <si>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</si>
  <si>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</si>
  <si>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</si>
  <si>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</si>
  <si>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</si>
  <si>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</si>
  <si>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</si>
  <si>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</si>
  <si>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</si>
  <si>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</si>
  <si>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</si>
  <si>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</si>
  <si>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</si>
  <si>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</si>
  <si>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</si>
  <si>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</si>
  <si>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</si>
  <si>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</si>
  <si>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</si>
  <si>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</si>
  <si>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</si>
  <si>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</si>
  <si>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</si>
  <si>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</si>
  <si>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</si>
  <si>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</si>
  <si>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</si>
  <si>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</si>
  <si>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</si>
  <si>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</si>
  <si>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</si>
  <si>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</si>
  <si>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</si>
  <si>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</si>
  <si>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</si>
  <si>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</si>
  <si>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</si>
  <si>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</si>
  <si>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</si>
  <si>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</si>
  <si>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</si>
  <si>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</si>
  <si>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</si>
  <si>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</si>
  <si>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</si>
  <si>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</si>
  <si>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</si>
  <si>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</si>
  <si>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</si>
  <si>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</si>
  <si>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</si>
  <si>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</si>
  <si>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</si>
  <si>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</si>
  <si>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</si>
  <si>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</si>
  <si>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</si>
  <si>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</si>
  <si>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</si>
  <si>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</si>
  <si>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</si>
  <si>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</si>
  <si>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</si>
  <si>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</si>
  <si>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</si>
  <si>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</si>
  <si>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</si>
  <si>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</si>
  <si>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</si>
  <si>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</si>
  <si>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</si>
  <si>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</si>
  <si>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</si>
  <si>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</si>
  <si>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</si>
  <si>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</si>
  <si>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</si>
  <si>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</si>
  <si>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</si>
  <si>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</si>
  <si>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</si>
  <si>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</si>
  <si>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</si>
  <si>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</si>
  <si>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</si>
  <si>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</si>
  <si>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</si>
  <si>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</si>
  <si>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</si>
  <si>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</si>
  <si>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</si>
  <si>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</si>
  <si>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</si>
  <si>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</si>
  <si>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</si>
  <si>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</si>
  <si>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</si>
  <si>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</si>
  <si>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</si>
  <si>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</si>
  <si>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</si>
  <si>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</si>
  <si>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</si>
  <si>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</si>
  <si>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</si>
  <si>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</si>
  <si>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</si>
  <si>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</si>
  <si>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</si>
  <si>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</si>
  <si>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</si>
  <si>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</si>
  <si>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</si>
  <si>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</si>
  <si>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</si>
  <si>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</si>
  <si>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</si>
  <si>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</si>
  <si>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</si>
  <si>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</si>
  <si>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</si>
  <si>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</si>
  <si>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</si>
  <si>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</si>
  <si>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</si>
  <si>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</si>
  <si>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</si>
  <si>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</si>
  <si>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</si>
  <si>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</si>
  <si>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</si>
  <si>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</si>
  <si>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</si>
  <si>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</si>
  <si>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</si>
  <si>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</si>
  <si>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</si>
  <si>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</si>
  <si>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</si>
  <si>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</si>
  <si>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</si>
  <si>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</si>
  <si>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</si>
  <si>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</si>
  <si>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</si>
  <si>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</si>
  <si>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</si>
  <si>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</si>
  <si>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</si>
  <si>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</si>
  <si>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</si>
  <si>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</si>
  <si>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</si>
  <si>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</si>
  <si>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</si>
  <si>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</si>
  <si>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</si>
  <si>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</si>
  <si>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</si>
  <si>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</si>
  <si>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</si>
  <si>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</si>
  <si>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</si>
  <si>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</si>
  <si>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</si>
  <si>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</si>
  <si>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</si>
  <si>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</si>
  <si>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</si>
  <si>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</si>
  <si>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</si>
  <si>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</si>
  <si>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</si>
  <si>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</si>
  <si>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</si>
  <si>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</si>
  <si>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</si>
  <si>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</si>
  <si>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</si>
  <si>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</si>
  <si>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</si>
  <si>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</si>
  <si>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</si>
  <si>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</si>
  <si>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</si>
  <si>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</si>
  <si>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</si>
  <si>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</si>
  <si>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</si>
  <si>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</si>
  <si>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</si>
  <si>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</si>
  <si>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</si>
  <si>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</si>
  <si>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</si>
  <si>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</si>
  <si>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</si>
  <si>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</si>
  <si>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</si>
  <si>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</si>
  <si>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</si>
  <si>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</si>
  <si>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</si>
  <si>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</si>
  <si>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</si>
  <si>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</si>
  <si>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</si>
  <si>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</si>
  <si>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</si>
  <si>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</si>
  <si>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</si>
  <si>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</si>
  <si>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</si>
  <si>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</si>
  <si>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</si>
  <si>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</si>
  <si>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</si>
  <si>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</si>
  <si>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</si>
  <si>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</si>
  <si>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</si>
  <si>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</si>
  <si>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</si>
  <si>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</si>
  <si>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</si>
  <si>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</si>
  <si>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</si>
  <si>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</si>
  <si>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</si>
  <si>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</si>
  <si>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</si>
  <si>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</si>
  <si>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</si>
  <si>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</si>
  <si>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</si>
  <si>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</si>
  <si>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</si>
  <si>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</si>
  <si>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</si>
  <si>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</si>
  <si>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</si>
  <si>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</si>
  <si>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</si>
  <si>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</si>
  <si>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</si>
  <si>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</si>
  <si>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</si>
  <si>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</si>
  <si>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</si>
  <si>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</si>
  <si>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</si>
  <si>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</si>
  <si>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</si>
  <si>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</si>
  <si>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</si>
  <si>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</si>
  <si>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</si>
  <si>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</si>
  <si>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</si>
  <si>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</si>
  <si>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</si>
  <si>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</si>
  <si>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</si>
  <si>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</si>
  <si>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</si>
  <si>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</si>
  <si>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</si>
  <si>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</si>
  <si>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</si>
  <si>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</si>
  <si>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</si>
  <si>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</si>
  <si>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</si>
  <si>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</si>
  <si>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</si>
  <si>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</si>
  <si>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</si>
  <si>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</si>
  <si>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</si>
  <si>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</si>
  <si>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</si>
  <si>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</si>
  <si>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</si>
  <si>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</si>
  <si>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</si>
  <si>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</si>
  <si>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</si>
  <si>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</si>
  <si>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</si>
  <si>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</si>
  <si>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</si>
  <si>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</si>
  <si>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</si>
  <si>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</si>
  <si>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</si>
  <si>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</si>
  <si>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</si>
  <si>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</si>
  <si>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</si>
  <si>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</si>
  <si>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</si>
  <si>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</si>
  <si>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</si>
  <si>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</si>
  <si>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</si>
  <si>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</si>
  <si>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</si>
  <si>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</si>
  <si>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</si>
  <si>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</si>
  <si>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</si>
  <si>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</si>
  <si>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</si>
  <si>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</si>
  <si>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</si>
  <si>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</si>
  <si>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</si>
  <si>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</si>
  <si>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</si>
  <si>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</si>
  <si>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</si>
  <si>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</si>
  <si>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</si>
  <si>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</si>
  <si>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</si>
  <si>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</si>
  <si>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</si>
  <si>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</si>
  <si>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</si>
  <si>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</si>
  <si>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</si>
  <si>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</si>
  <si>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</si>
  <si>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</si>
  <si>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</si>
  <si>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</si>
  <si>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</si>
  <si>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</si>
  <si>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</si>
  <si>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</si>
  <si>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</si>
  <si>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</si>
  <si>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</si>
  <si>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</si>
  <si>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</si>
  <si>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</si>
  <si>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</si>
  <si>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</si>
  <si>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</si>
  <si>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</si>
  <si>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</si>
  <si>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</si>
  <si>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</si>
  <si>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</si>
  <si>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</si>
  <si>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</si>
  <si>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</si>
  <si>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</si>
  <si>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</si>
  <si>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</si>
  <si>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</si>
  <si>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</si>
  <si>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</si>
  <si>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</si>
  <si>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</si>
  <si>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</si>
  <si>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</si>
  <si>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</si>
  <si>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</si>
  <si>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</si>
  <si>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</si>
  <si>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</si>
  <si>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</si>
  <si>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</si>
  <si>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</si>
  <si>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</si>
  <si>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</si>
  <si>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</si>
  <si>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</si>
  <si>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</si>
  <si>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</si>
  <si>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</si>
  <si>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</si>
  <si>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</si>
  <si>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</si>
  <si>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</si>
  <si>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</si>
  <si>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</si>
  <si>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</si>
  <si>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</si>
  <si>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</si>
  <si>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</si>
  <si>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</si>
  <si>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</si>
  <si>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</si>
  <si>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</si>
  <si>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</si>
  <si>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</si>
  <si>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</si>
  <si>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</si>
  <si>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</si>
  <si>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</si>
  <si>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</si>
  <si>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</si>
  <si>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</si>
  <si>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</si>
  <si>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</si>
  <si>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</si>
  <si>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</si>
  <si>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</si>
  <si>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</si>
  <si>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</si>
  <si>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</si>
  <si>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</si>
  <si>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</si>
  <si>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</si>
  <si>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</si>
  <si>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</si>
  <si>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</si>
  <si>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</si>
  <si>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</si>
  <si>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</si>
  <si>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</si>
  <si>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</si>
  <si>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</si>
  <si>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</si>
  <si>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</si>
  <si>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</si>
  <si>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</si>
  <si>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</si>
  <si>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</si>
  <si>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</si>
  <si>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</si>
  <si>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</si>
  <si>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</si>
  <si>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</si>
  <si>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</si>
  <si>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</si>
  <si>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</si>
  <si>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</si>
  <si>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</si>
  <si>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</si>
  <si>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</si>
  <si>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</si>
  <si>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</si>
  <si>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</si>
  <si>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</si>
  <si>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</si>
  <si>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</si>
  <si>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</si>
  <si>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</si>
  <si>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</si>
  <si>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</si>
  <si>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</si>
  <si>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</si>
  <si>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</si>
  <si>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</si>
  <si>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</si>
  <si>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</si>
  <si>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</si>
  <si>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</si>
  <si>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</si>
  <si>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</si>
  <si>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</si>
  <si>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</si>
  <si>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</si>
  <si>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</si>
  <si>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</si>
  <si>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</si>
  <si>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</si>
  <si>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</si>
  <si>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</si>
  <si>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</si>
  <si>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</si>
  <si>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</si>
  <si>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</si>
  <si>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</si>
  <si>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</si>
  <si>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</si>
  <si>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</si>
  <si>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</si>
  <si>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</si>
  <si>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</si>
  <si>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</si>
  <si>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</si>
  <si>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</si>
  <si>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</si>
  <si>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</si>
  <si>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</si>
  <si>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</si>
  <si>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</si>
  <si>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</si>
  <si>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</si>
  <si>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</si>
  <si>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</si>
  <si>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</si>
  <si>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</si>
  <si>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</si>
  <si>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</si>
  <si>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</si>
  <si>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</si>
  <si>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</si>
  <si>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</si>
  <si>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</si>
  <si>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</si>
  <si>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</si>
  <si>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</si>
  <si>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</si>
  <si>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</si>
  <si>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</si>
  <si>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</si>
  <si>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</si>
  <si>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</si>
  <si>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</si>
  <si>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</si>
  <si>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</si>
  <si>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</si>
  <si>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</si>
  <si>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</si>
  <si>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</si>
  <si>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</si>
  <si>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</si>
  <si>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</si>
  <si>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</si>
  <si>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</si>
  <si>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</si>
  <si>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</si>
  <si>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</si>
  <si>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</si>
  <si>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</si>
  <si>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</si>
  <si>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</si>
  <si>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</si>
  <si>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</si>
  <si>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</si>
  <si>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</si>
  <si>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</si>
  <si>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</si>
  <si>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</si>
  <si>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</si>
  <si>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</si>
  <si>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</si>
  <si>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</si>
  <si>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</si>
  <si>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</si>
  <si>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</si>
  <si>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</si>
  <si>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</si>
  <si>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</si>
  <si>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</si>
  <si>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</si>
  <si>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</si>
  <si>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</si>
  <si>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</si>
  <si>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</si>
  <si>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</si>
  <si>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</si>
  <si>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</si>
  <si>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</si>
  <si>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</si>
  <si>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</si>
  <si>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</si>
  <si>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</si>
  <si>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</si>
  <si>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</si>
  <si>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</si>
  <si>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</si>
  <si>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</si>
  <si>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</si>
  <si>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</si>
  <si>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</si>
  <si>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</si>
  <si>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</si>
  <si>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</si>
  <si>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</si>
  <si>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</si>
  <si>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</si>
  <si>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</si>
  <si>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</si>
  <si>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</si>
  <si>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</si>
  <si>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</si>
  <si>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</si>
  <si>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</si>
  <si>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</si>
  <si>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</si>
  <si>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</si>
  <si>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</si>
  <si>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</si>
  <si>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</si>
  <si>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</si>
  <si>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</si>
  <si>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</si>
  <si>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</si>
  <si>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</si>
  <si>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</si>
  <si>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</si>
  <si>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</si>
  <si>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</si>
  <si>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</si>
  <si>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</si>
  <si>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</si>
  <si>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</si>
  <si>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</si>
  <si>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</si>
  <si>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</si>
  <si>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</si>
  <si>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</si>
  <si>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</si>
  <si>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</si>
  <si>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</si>
  <si>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</si>
  <si>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</si>
  <si>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</si>
  <si>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</si>
  <si>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</si>
  <si>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</si>
  <si>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</si>
  <si>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</si>
  <si>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</si>
  <si>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</si>
  <si>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</si>
  <si>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</si>
  <si>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</si>
  <si>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</si>
  <si>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</si>
  <si>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</si>
  <si>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</si>
  <si>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</si>
  <si>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</si>
  <si>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</si>
  <si>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</si>
  <si>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</si>
  <si>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</si>
  <si>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</si>
  <si>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</si>
  <si>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</si>
  <si>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</si>
  <si>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</si>
  <si>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</si>
  <si>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</si>
  <si>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</si>
  <si>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</si>
  <si>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</si>
  <si>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</si>
  <si>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</si>
  <si>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</si>
  <si>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</si>
  <si>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</si>
  <si>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</si>
  <si>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</si>
  <si>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</si>
  <si>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</si>
  <si>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</si>
  <si>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</si>
  <si>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</si>
  <si>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</si>
  <si>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</si>
  <si>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</si>
  <si>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</si>
  <si>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</si>
  <si>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</si>
  <si>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</si>
  <si>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</si>
  <si>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</si>
  <si>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</si>
  <si>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</si>
  <si>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</si>
  <si>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</si>
  <si>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</si>
  <si>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</si>
  <si>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</si>
  <si>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</si>
  <si>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</si>
  <si>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</si>
  <si>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</si>
  <si>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</si>
  <si>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</si>
  <si>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</si>
  <si>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</si>
  <si>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</si>
  <si>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</si>
  <si>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</si>
  <si>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</si>
  <si>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</si>
  <si>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</si>
  <si>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</si>
  <si>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</si>
  <si>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</si>
  <si>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</si>
  <si>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</si>
  <si>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</si>
  <si>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</si>
  <si>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</si>
  <si>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</si>
  <si>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</si>
  <si>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</si>
  <si>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</si>
  <si>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</si>
  <si>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</si>
  <si>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</si>
  <si>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</si>
  <si>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</si>
  <si>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</si>
  <si>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</si>
  <si>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</si>
  <si>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</si>
  <si>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</si>
  <si>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</si>
  <si>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</si>
  <si>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</si>
  <si>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</si>
  <si>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</si>
  <si>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</si>
  <si>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</si>
  <si>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</si>
  <si>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</si>
  <si>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</si>
  <si>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</si>
  <si>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</si>
  <si>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</si>
  <si>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</si>
  <si>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</si>
  <si>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</si>
  <si>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</si>
  <si>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</si>
  <si>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</si>
  <si>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</si>
  <si>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</si>
  <si>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</si>
  <si>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</si>
  <si>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</si>
  <si>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</si>
  <si>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</si>
  <si>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</si>
  <si>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</si>
  <si>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</si>
  <si>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</si>
  <si>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</si>
  <si>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</si>
  <si>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</si>
  <si>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</si>
  <si>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</si>
  <si>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</si>
  <si>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</si>
  <si>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</si>
  <si>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</si>
  <si>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</si>
  <si>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</si>
  <si>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</si>
  <si>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</si>
  <si>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</si>
  <si>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</si>
  <si>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</si>
  <si>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</si>
  <si>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</si>
  <si>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</si>
  <si>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</si>
  <si>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</si>
  <si>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</si>
  <si>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</si>
  <si>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</si>
  <si>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</si>
  <si>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</si>
  <si>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</si>
  <si>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</si>
  <si>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</si>
  <si>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</si>
  <si>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</si>
  <si>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</si>
  <si>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</si>
  <si>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</si>
  <si>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</si>
  <si>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</si>
  <si>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</si>
  <si>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</si>
  <si>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</si>
  <si>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</si>
  <si>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</si>
  <si>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</si>
  <si>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</si>
  <si>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</si>
  <si>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</si>
  <si>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</si>
  <si>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</si>
  <si>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</si>
  <si>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</si>
  <si>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</si>
  <si>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</si>
  <si>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</si>
  <si>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</si>
  <si>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</si>
  <si>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</si>
  <si>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</si>
  <si>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</si>
  <si>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</si>
  <si>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</si>
  <si>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</si>
  <si>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</si>
  <si>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</si>
  <si>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</si>
  <si>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</si>
  <si>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</si>
  <si>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</si>
  <si>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</si>
  <si>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</si>
  <si>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</si>
  <si>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</si>
  <si>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</si>
  <si>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</si>
  <si>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</si>
  <si>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</si>
  <si>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</si>
  <si>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</si>
  <si>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</si>
  <si>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</si>
  <si>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</si>
  <si>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</si>
  <si>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</si>
  <si>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</si>
  <si>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</si>
  <si>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</si>
  <si>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</si>
  <si>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</si>
  <si>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</si>
  <si>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</si>
  <si>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</si>
  <si>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</si>
  <si>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</si>
  <si>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</si>
  <si>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</si>
  <si>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</si>
  <si>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</si>
  <si>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</si>
  <si>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</si>
  <si>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</si>
  <si>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</si>
  <si>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</si>
  <si>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</si>
  <si>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</si>
  <si>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</si>
  <si>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</si>
  <si>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</si>
  <si>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</si>
  <si>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</si>
  <si>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</si>
  <si>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</si>
  <si>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</si>
  <si>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</si>
  <si>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</si>
  <si>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</si>
  <si>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</si>
  <si>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</si>
  <si>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</si>
  <si>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</si>
  <si>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</si>
  <si>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</si>
  <si>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</si>
  <si>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</si>
  <si>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</si>
  <si>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</si>
  <si>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</si>
  <si>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</si>
  <si>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</si>
  <si>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</si>
  <si>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</si>
  <si>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</si>
  <si>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</si>
  <si>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</si>
  <si>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</si>
  <si>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</si>
  <si>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</si>
  <si>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</si>
  <si>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</si>
  <si>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</si>
  <si>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</si>
  <si>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</si>
  <si>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</si>
  <si>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</si>
  <si>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</si>
  <si>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</si>
  <si>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</si>
  <si>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</si>
  <si>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</si>
  <si>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</si>
  <si>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</si>
  <si>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</si>
  <si>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</si>
  <si>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</si>
  <si>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</si>
  <si>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</si>
  <si>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</si>
  <si>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</si>
  <si>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</si>
  <si>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</si>
  <si>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</si>
  <si>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</si>
  <si>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</si>
  <si>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</si>
  <si>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</si>
  <si>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</si>
  <si>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</si>
  <si>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</si>
  <si>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</si>
  <si>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</si>
  <si>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</si>
  <si>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</si>
  <si>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</si>
  <si>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</si>
  <si>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</si>
  <si>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</si>
  <si>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</si>
  <si>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</si>
  <si>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</si>
  <si>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</si>
  <si>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</si>
  <si>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</si>
  <si>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</si>
  <si>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</si>
  <si>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</si>
  <si>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</si>
  <si>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</si>
  <si>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</si>
  <si>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</si>
  <si>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</si>
  <si>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</si>
  <si>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</si>
  <si>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</si>
  <si>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</si>
  <si>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</si>
  <si>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</si>
  <si>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</si>
  <si>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</si>
  <si>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</si>
  <si>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</si>
  <si>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</si>
  <si>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</si>
  <si>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</si>
  <si>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</si>
  <si>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</si>
  <si>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</si>
  <si>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</si>
  <si>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</si>
  <si>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</si>
  <si>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</si>
  <si>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</si>
  <si>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</si>
  <si>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</si>
  <si>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</si>
  <si>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</si>
  <si>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</si>
  <si>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</si>
  <si>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</si>
  <si>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</si>
  <si>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</si>
  <si>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</si>
  <si>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</si>
  <si>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</si>
  <si>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</si>
  <si>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</si>
  <si>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</si>
  <si>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</si>
  <si>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</si>
  <si>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</si>
  <si>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</si>
  <si>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</si>
  <si>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</si>
  <si>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</si>
  <si>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</si>
  <si>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</si>
  <si>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</si>
  <si>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</si>
  <si>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</si>
  <si>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</si>
  <si>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</si>
  <si>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</si>
  <si>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</si>
  <si>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</si>
  <si>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</si>
  <si>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</si>
  <si>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</si>
  <si>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</si>
  <si>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</si>
  <si>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</si>
  <si>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</si>
  <si>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</si>
  <si>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</si>
  <si>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</si>
  <si>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</si>
  <si>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</si>
  <si>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</si>
  <si>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</si>
  <si>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</si>
  <si>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</si>
  <si>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</si>
  <si>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</si>
  <si>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</si>
  <si>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</si>
  <si>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</si>
  <si>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</si>
  <si>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</si>
  <si>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</si>
  <si>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</si>
  <si>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</si>
  <si>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</si>
  <si>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</si>
  <si>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</si>
  <si>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</si>
  <si>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</si>
  <si>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</si>
  <si>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</si>
  <si>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</si>
  <si>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</si>
  <si>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</si>
  <si>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</si>
  <si>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</si>
  <si>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</si>
  <si>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</si>
  <si>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</si>
  <si>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</si>
  <si>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</si>
  <si>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</si>
  <si>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</si>
  <si>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</si>
  <si>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</si>
  <si>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</si>
  <si>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</si>
  <si>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</si>
  <si>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</si>
  <si>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</si>
  <si>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</si>
  <si>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</si>
  <si>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</si>
  <si>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</si>
  <si>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</si>
  <si>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</si>
  <si>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</si>
  <si>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</si>
  <si>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</si>
  <si>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</si>
  <si>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</si>
  <si>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</si>
  <si>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</si>
  <si>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</si>
  <si>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</si>
  <si>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</si>
  <si>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</si>
  <si>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</si>
  <si>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</si>
  <si>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</si>
  <si>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</si>
  <si>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</si>
  <si>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</si>
  <si>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</si>
  <si>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</si>
  <si>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</si>
  <si>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</si>
  <si>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</si>
  <si>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</si>
  <si>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</si>
  <si>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</si>
  <si>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</si>
  <si>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</si>
  <si>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</si>
  <si>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</si>
  <si>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</si>
  <si>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</si>
  <si>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</si>
  <si>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</si>
  <si>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</si>
  <si>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</si>
  <si>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</si>
  <si>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</si>
  <si>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</si>
  <si>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</si>
  <si>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</si>
  <si>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</si>
  <si>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</si>
  <si>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</si>
  <si>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</si>
  <si>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</si>
  <si>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</si>
  <si>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</si>
  <si>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</si>
  <si>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</si>
  <si>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</si>
  <si>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</si>
  <si>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</si>
  <si>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</si>
  <si>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</si>
  <si>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</si>
  <si>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</si>
  <si>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</si>
  <si>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</si>
  <si>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</si>
  <si>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</si>
  <si>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</si>
  <si>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</si>
  <si>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</si>
  <si>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</si>
  <si>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</si>
  <si>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</si>
  <si>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</si>
  <si>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</si>
  <si>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</si>
  <si>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</si>
  <si>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</si>
  <si>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</si>
  <si>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</si>
  <si>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</si>
  <si>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</si>
  <si>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</si>
  <si>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</si>
  <si>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</si>
  <si>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</si>
  <si>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</si>
  <si>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</si>
  <si>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</si>
  <si>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</si>
  <si>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</si>
  <si>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</si>
  <si>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</si>
  <si>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</si>
  <si>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</si>
  <si>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</si>
  <si>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</si>
  <si>
    <r>
      <t xml:space="preserve">DES FMD E911 7 EMS TI DESIGN
</t>
    </r>
    <r>
      <rPr>
        <b/>
        <sz val="10"/>
        <color indexed="8"/>
        <rFont val="Calibri"/>
        <family val="2"/>
      </rPr>
      <t>Standalone</t>
    </r>
  </si>
  <si>
    <t>2015-2016 Biennial Budget - 18007</t>
  </si>
  <si>
    <t>XXXX</t>
  </si>
  <si>
    <t>XXXXXXX</t>
  </si>
  <si>
    <t>Puget Sound Emergency Radio Network CIP Fund</t>
  </si>
  <si>
    <t>XXXX - Puget Sound Emergency Radio Network CIP Fund</t>
  </si>
  <si>
    <t xml:space="preserve">PO 2015-XXXX    ATTACHMENT A:  2015/2016 CAPITAL IMPROVEMENT PROGRAM, amended June 15, 2015 </t>
  </si>
  <si>
    <t>DES FMD 4th AVENUE BUILDING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</si>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</sst>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b/>
      <sz val="11.95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readingOrder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38" fontId="5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52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 applyAlignment="1">
      <alignment/>
    </xf>
    <xf numFmtId="164" fontId="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64" fontId="52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Font="1" applyFill="1" applyAlignment="1" applyProtection="1">
      <alignment horizontal="center" vertical="top" wrapText="1" readingOrder="1"/>
      <protection locked="0"/>
    </xf>
    <xf numFmtId="164" fontId="10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164" fontId="6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30" fillId="0" borderId="0" xfId="0" applyNumberFormat="1" applyFont="1" applyFill="1" applyAlignment="1">
      <alignment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36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8" fillId="37" borderId="0" xfId="0" applyFont="1" applyFill="1" applyAlignment="1" applyProtection="1">
      <alignment horizontal="center" vertical="top" wrapText="1" readingOrder="1"/>
      <protection locked="0"/>
    </xf>
    <xf numFmtId="0" fontId="3" fillId="34" borderId="0" xfId="0" applyFont="1" applyFill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5" fillId="37" borderId="0" xfId="0" applyFont="1" applyFill="1" applyAlignment="1" applyProtection="1">
      <alignment horizontal="center" vertical="top" wrapText="1" readingOrder="1"/>
      <protection locked="0"/>
    </xf>
    <xf numFmtId="0" fontId="0" fillId="34" borderId="0" xfId="0" applyFill="1" applyAlignment="1">
      <alignment/>
    </xf>
    <xf numFmtId="0" fontId="52" fillId="37" borderId="0" xfId="0" applyFont="1" applyFill="1" applyAlignment="1" applyProtection="1">
      <alignment horizontal="center" vertical="top" wrapText="1" readingOrder="1"/>
      <protection locked="0"/>
    </xf>
    <xf numFmtId="0" fontId="53" fillId="34" borderId="0" xfId="0" applyFont="1" applyFill="1" applyAlignment="1">
      <alignment/>
    </xf>
    <xf numFmtId="0" fontId="54" fillId="35" borderId="12" xfId="0" applyFont="1" applyFill="1" applyBorder="1" applyAlignment="1" applyProtection="1">
      <alignment horizontal="center" vertical="center" wrapText="1" readingOrder="1"/>
      <protection locked="0"/>
    </xf>
    <xf numFmtId="0" fontId="53" fillId="38" borderId="14" xfId="0" applyFont="1" applyFill="1" applyBorder="1" applyAlignment="1" applyProtection="1">
      <alignment vertical="center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5"/>
  <sheetViews>
    <sheetView showGridLines="0" tabSelected="1" zoomScale="120" zoomScaleNormal="120" zoomScalePageLayoutView="0" workbookViewId="0" topLeftCell="A1">
      <pane ySplit="4" topLeftCell="A262" activePane="bottomLeft" state="frozen"/>
      <selection pane="topLeft" activeCell="A1" sqref="A1"/>
      <selection pane="bottomLeft" activeCell="I276" sqref="I276"/>
    </sheetView>
  </sheetViews>
  <sheetFormatPr defaultColWidth="9.140625" defaultRowHeight="12.75"/>
  <cols>
    <col min="1" max="1" width="14.281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75" customHeight="1"/>
    <row r="2" spans="1:6" ht="39.75" customHeight="1">
      <c r="A2" s="39" t="s">
        <v>1390</v>
      </c>
      <c r="B2" s="40"/>
      <c r="C2" s="40"/>
      <c r="D2" s="40"/>
      <c r="E2" s="40"/>
      <c r="F2" s="40"/>
    </row>
    <row r="3" ht="3.75" customHeight="1"/>
    <row r="4" spans="1:7" ht="22.5" customHeight="1">
      <c r="A4" s="41" t="s">
        <v>1385</v>
      </c>
      <c r="B4" s="42"/>
      <c r="C4" s="42"/>
      <c r="D4" s="42"/>
      <c r="E4" s="42"/>
      <c r="F4" s="42"/>
      <c r="G4" s="4"/>
    </row>
    <row r="5" spans="1:7" ht="21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37" t="s">
        <v>7</v>
      </c>
      <c r="C7" s="38"/>
      <c r="D7" s="38"/>
      <c r="E7" s="38"/>
      <c r="F7" s="38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5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5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5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5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5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5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5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5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5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5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5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5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5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5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5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5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5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5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5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5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5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5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5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5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5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5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5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5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5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5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5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5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5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5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5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5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5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5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5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5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5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5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43" t="s">
        <v>92</v>
      </c>
      <c r="B51" s="44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45"/>
      <c r="B52" s="42"/>
      <c r="C52" s="42"/>
      <c r="D52" s="42"/>
      <c r="E52" s="42"/>
      <c r="F52" s="42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37" t="s">
        <v>94</v>
      </c>
      <c r="C53" s="38"/>
      <c r="D53" s="38"/>
      <c r="E53" s="38"/>
      <c r="F53" s="38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5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5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5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5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5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5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5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5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5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5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5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5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43" t="s">
        <v>119</v>
      </c>
      <c r="B67" s="44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45"/>
      <c r="B68" s="42"/>
      <c r="C68" s="42"/>
      <c r="D68" s="42"/>
      <c r="E68" s="42"/>
      <c r="F68" s="42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37" t="s">
        <v>121</v>
      </c>
      <c r="C69" s="38"/>
      <c r="D69" s="38"/>
      <c r="E69" s="38"/>
      <c r="F69" s="38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5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5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5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5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5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5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5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5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5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5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5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5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5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5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5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43" t="s">
        <v>153</v>
      </c>
      <c r="B87" s="44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45"/>
      <c r="B88" s="42"/>
      <c r="C88" s="42"/>
      <c r="D88" s="42"/>
      <c r="E88" s="42"/>
      <c r="F88" s="42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37" t="s">
        <v>155</v>
      </c>
      <c r="C89" s="38"/>
      <c r="D89" s="38"/>
      <c r="E89" s="38"/>
      <c r="F89" s="38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5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5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5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43" t="s">
        <v>162</v>
      </c>
      <c r="B94" s="44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45"/>
      <c r="B95" s="42"/>
      <c r="C95" s="42"/>
      <c r="D95" s="42"/>
      <c r="E95" s="42"/>
      <c r="F95" s="42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37" t="s">
        <v>164</v>
      </c>
      <c r="C96" s="38"/>
      <c r="D96" s="38"/>
      <c r="E96" s="38"/>
      <c r="F96" s="38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5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5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5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5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5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5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5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5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5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5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46" t="s">
        <v>185</v>
      </c>
      <c r="B108" s="47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45"/>
      <c r="B109" s="42"/>
      <c r="C109" s="42"/>
      <c r="D109" s="42"/>
      <c r="E109" s="42"/>
      <c r="F109" s="42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37" t="s">
        <v>187</v>
      </c>
      <c r="C110" s="38"/>
      <c r="D110" s="38"/>
      <c r="E110" s="38"/>
      <c r="F110" s="38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5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5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5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5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5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5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5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5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5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5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5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5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5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5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5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5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5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5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5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5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5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5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5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5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5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5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5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5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5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5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5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5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5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5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5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5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5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5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5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5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5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5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5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5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5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5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5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5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5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5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5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5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5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5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5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5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5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5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5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5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5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5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5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5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5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5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5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5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5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5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5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5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5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5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5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5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5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5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5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5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5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5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5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5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5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5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5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5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5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5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5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5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5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5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5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5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5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5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5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5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5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5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5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5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5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5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5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5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5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5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5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5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5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5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5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5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5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5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5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5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5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5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5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5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5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5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5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5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5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5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5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5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5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5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5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48" t="s">
        <v>482</v>
      </c>
      <c r="B259" s="49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45"/>
      <c r="B260" s="42"/>
      <c r="C260" s="42"/>
      <c r="D260" s="42"/>
      <c r="E260" s="42"/>
      <c r="F260" s="42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37" t="s">
        <v>484</v>
      </c>
      <c r="C261" s="38"/>
      <c r="D261" s="38"/>
      <c r="E261" s="38"/>
      <c r="F261" s="38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5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48" t="s">
        <v>487</v>
      </c>
      <c r="B264" s="49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45"/>
      <c r="B265" s="42"/>
      <c r="C265" s="42"/>
      <c r="D265" s="42"/>
      <c r="E265" s="42"/>
      <c r="F265" s="42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37" t="s">
        <v>489</v>
      </c>
      <c r="C266" s="38"/>
      <c r="D266" s="38"/>
      <c r="E266" s="38"/>
      <c r="F266" s="38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5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5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5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5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5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5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48" t="s">
        <v>502</v>
      </c>
      <c r="B274" s="49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30"/>
      <c r="B275" s="24"/>
      <c r="C275" s="31"/>
      <c r="D275" s="31"/>
      <c r="E275" s="31"/>
      <c r="F275" s="31"/>
      <c r="I275" s="21"/>
      <c r="J275" s="21"/>
      <c r="K275" s="21"/>
      <c r="L275" s="21"/>
      <c r="M275" s="21"/>
    </row>
    <row r="276" spans="1:13" ht="18" customHeight="1" thickBot="1">
      <c r="A276" s="10" t="s">
        <v>1386</v>
      </c>
      <c r="B276" s="37" t="s">
        <v>1388</v>
      </c>
      <c r="C276" s="38"/>
      <c r="D276" s="38"/>
      <c r="E276" s="38"/>
      <c r="F276" s="38"/>
      <c r="I276" s="21"/>
      <c r="J276" s="21"/>
      <c r="K276" s="21"/>
      <c r="L276" s="21"/>
      <c r="M276" s="21"/>
    </row>
    <row r="277" spans="1:13" ht="18" customHeight="1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38.25">
      <c r="A278" s="15" t="s">
        <v>1387</v>
      </c>
      <c r="B278" s="16" t="s">
        <v>1392</v>
      </c>
      <c r="C278" s="17">
        <v>54998975</v>
      </c>
      <c r="D278" s="17">
        <v>163450503</v>
      </c>
      <c r="E278" s="17">
        <v>8560462</v>
      </c>
      <c r="F278" s="17">
        <v>227009940</v>
      </c>
      <c r="I278" s="21"/>
      <c r="J278" s="21"/>
      <c r="K278" s="21"/>
      <c r="L278" s="21"/>
      <c r="M278" s="21"/>
    </row>
    <row r="279" spans="1:13" ht="18" customHeight="1">
      <c r="A279" s="48" t="s">
        <v>1389</v>
      </c>
      <c r="B279" s="49"/>
      <c r="C279" s="22">
        <f>SUM(C278)</f>
        <v>54998975</v>
      </c>
      <c r="D279" s="22">
        <f>SUM(D278)</f>
        <v>163450503</v>
      </c>
      <c r="E279" s="22">
        <f>SUM(E278)</f>
        <v>8560462</v>
      </c>
      <c r="F279" s="22">
        <f>SUM(F278)</f>
        <v>227009940</v>
      </c>
      <c r="I279" s="21"/>
      <c r="J279" s="21"/>
      <c r="K279" s="21"/>
      <c r="L279" s="21"/>
      <c r="M279" s="21"/>
    </row>
    <row r="280" spans="1:13" ht="18" customHeight="1">
      <c r="A280" s="45"/>
      <c r="B280" s="42"/>
      <c r="C280" s="42"/>
      <c r="D280" s="42"/>
      <c r="E280" s="42"/>
      <c r="F280" s="42"/>
      <c r="I280" s="21"/>
      <c r="J280" s="21"/>
      <c r="K280" s="21"/>
      <c r="L280" s="21"/>
      <c r="M280" s="21"/>
    </row>
    <row r="281" spans="1:13" ht="18" customHeight="1" thickBot="1">
      <c r="A281" s="10" t="s">
        <v>503</v>
      </c>
      <c r="B281" s="37" t="s">
        <v>504</v>
      </c>
      <c r="C281" s="38"/>
      <c r="D281" s="38"/>
      <c r="E281" s="38"/>
      <c r="F281" s="38"/>
      <c r="I281" s="21"/>
      <c r="J281" s="21"/>
      <c r="K281" s="21"/>
      <c r="L281" s="21"/>
      <c r="M281" s="21"/>
    </row>
    <row r="282" spans="1:13" ht="13.5" thickTop="1">
      <c r="A282" s="11" t="s">
        <v>0</v>
      </c>
      <c r="B282" s="12" t="s">
        <v>1</v>
      </c>
      <c r="C282" s="13" t="s">
        <v>2</v>
      </c>
      <c r="D282" s="13" t="s">
        <v>3</v>
      </c>
      <c r="E282" s="13" t="s">
        <v>4</v>
      </c>
      <c r="F282" s="13" t="s">
        <v>5</v>
      </c>
      <c r="I282" s="21"/>
      <c r="J282" s="21"/>
      <c r="K282" s="21"/>
      <c r="L282" s="21"/>
      <c r="M282" s="21"/>
    </row>
    <row r="283" spans="1:13" ht="28.5" customHeight="1">
      <c r="A283" s="15" t="s">
        <v>505</v>
      </c>
      <c r="B283" s="16" t="s">
        <v>506</v>
      </c>
      <c r="C283" s="17">
        <v>100000</v>
      </c>
      <c r="D283" s="17">
        <v>0</v>
      </c>
      <c r="E283" s="17">
        <v>0</v>
      </c>
      <c r="F283" s="17">
        <v>100000</v>
      </c>
      <c r="I283" s="21"/>
      <c r="J283" s="21"/>
      <c r="K283" s="21"/>
      <c r="L283" s="21"/>
      <c r="M283" s="21"/>
    </row>
    <row r="284" spans="1:13" ht="38.25">
      <c r="A284" s="15" t="s">
        <v>507</v>
      </c>
      <c r="B284" s="16" t="s">
        <v>508</v>
      </c>
      <c r="C284" s="17">
        <v>2672</v>
      </c>
      <c r="D284" s="17">
        <v>0</v>
      </c>
      <c r="E284" s="17">
        <v>0</v>
      </c>
      <c r="F284" s="17">
        <v>2672</v>
      </c>
      <c r="I284" s="21"/>
      <c r="J284" s="21"/>
      <c r="K284" s="21"/>
      <c r="L284" s="21"/>
      <c r="M284" s="21"/>
    </row>
    <row r="285" spans="1:13" ht="28.5" customHeight="1">
      <c r="A285" s="15" t="s">
        <v>509</v>
      </c>
      <c r="B285" s="16" t="s">
        <v>510</v>
      </c>
      <c r="C285" s="17">
        <v>2202593</v>
      </c>
      <c r="D285" s="17">
        <v>0</v>
      </c>
      <c r="E285" s="17">
        <v>0</v>
      </c>
      <c r="F285" s="17">
        <v>2202593</v>
      </c>
      <c r="I285" s="21"/>
      <c r="J285" s="21"/>
      <c r="K285" s="21"/>
      <c r="L285" s="21"/>
      <c r="M285" s="21"/>
    </row>
    <row r="286" spans="1:13" ht="28.5" customHeight="1">
      <c r="A286" s="15" t="s">
        <v>511</v>
      </c>
      <c r="B286" s="16" t="s">
        <v>512</v>
      </c>
      <c r="C286" s="17">
        <v>25000</v>
      </c>
      <c r="D286" s="17">
        <v>0</v>
      </c>
      <c r="E286" s="17">
        <v>0</v>
      </c>
      <c r="F286" s="17">
        <v>25000</v>
      </c>
      <c r="I286" s="21"/>
      <c r="J286" s="21"/>
      <c r="K286" s="21"/>
      <c r="L286" s="21"/>
      <c r="M286" s="21"/>
    </row>
    <row r="287" spans="1:13" ht="18" customHeight="1">
      <c r="A287" s="48" t="s">
        <v>513</v>
      </c>
      <c r="B287" s="49"/>
      <c r="C287" s="22">
        <f>SUM(C283:C286)</f>
        <v>2330265</v>
      </c>
      <c r="D287" s="22">
        <f>SUM(D283:D286)</f>
        <v>0</v>
      </c>
      <c r="E287" s="22">
        <f>SUM(E283:E286)</f>
        <v>0</v>
      </c>
      <c r="F287" s="22">
        <f>SUM(F283:F286)</f>
        <v>2330265</v>
      </c>
      <c r="I287" s="21"/>
      <c r="J287" s="21"/>
      <c r="K287" s="21"/>
      <c r="L287" s="21"/>
      <c r="M287" s="21"/>
    </row>
    <row r="288" spans="1:13" ht="18" customHeight="1">
      <c r="A288" s="45"/>
      <c r="B288" s="42"/>
      <c r="C288" s="42"/>
      <c r="D288" s="42"/>
      <c r="E288" s="42"/>
      <c r="F288" s="42"/>
      <c r="I288" s="21"/>
      <c r="J288" s="21"/>
      <c r="K288" s="21"/>
      <c r="L288" s="21"/>
      <c r="M288" s="21"/>
    </row>
    <row r="289" spans="1:13" ht="18" customHeight="1" thickBot="1">
      <c r="A289" s="10" t="s">
        <v>514</v>
      </c>
      <c r="B289" s="37" t="s">
        <v>515</v>
      </c>
      <c r="C289" s="38"/>
      <c r="D289" s="38"/>
      <c r="E289" s="38"/>
      <c r="F289" s="38"/>
      <c r="I289" s="21"/>
      <c r="J289" s="21"/>
      <c r="K289" s="21"/>
      <c r="L289" s="21"/>
      <c r="M289" s="21"/>
    </row>
    <row r="290" spans="1:13" ht="13.5" thickTop="1">
      <c r="A290" s="11" t="s">
        <v>0</v>
      </c>
      <c r="B290" s="12" t="s">
        <v>1</v>
      </c>
      <c r="C290" s="13" t="s">
        <v>2</v>
      </c>
      <c r="D290" s="13" t="s">
        <v>3</v>
      </c>
      <c r="E290" s="13" t="s">
        <v>4</v>
      </c>
      <c r="F290" s="13" t="s">
        <v>5</v>
      </c>
      <c r="I290" s="21"/>
      <c r="J290" s="21"/>
      <c r="K290" s="21"/>
      <c r="L290" s="21"/>
      <c r="M290" s="21"/>
    </row>
    <row r="291" spans="1:13" ht="28.5" customHeight="1">
      <c r="A291" s="15" t="s">
        <v>516</v>
      </c>
      <c r="B291" s="16" t="s">
        <v>517</v>
      </c>
      <c r="C291" s="17">
        <v>1733000</v>
      </c>
      <c r="D291" s="17">
        <v>3000000</v>
      </c>
      <c r="E291" s="17">
        <v>3000000</v>
      </c>
      <c r="F291" s="17">
        <v>7733000</v>
      </c>
      <c r="I291" s="21"/>
      <c r="J291" s="21"/>
      <c r="K291" s="21"/>
      <c r="L291" s="21"/>
      <c r="M291" s="21"/>
    </row>
    <row r="292" spans="1:13" ht="28.5" customHeight="1">
      <c r="A292" s="15" t="s">
        <v>518</v>
      </c>
      <c r="B292" s="16" t="s">
        <v>519</v>
      </c>
      <c r="C292" s="17">
        <v>800000</v>
      </c>
      <c r="D292" s="17">
        <v>0</v>
      </c>
      <c r="E292" s="17">
        <v>0</v>
      </c>
      <c r="F292" s="17">
        <v>800000</v>
      </c>
      <c r="I292" s="21"/>
      <c r="J292" s="21"/>
      <c r="K292" s="21"/>
      <c r="L292" s="21"/>
      <c r="M292" s="21"/>
    </row>
    <row r="293" spans="1:13" ht="18" customHeight="1">
      <c r="A293" s="48" t="s">
        <v>520</v>
      </c>
      <c r="B293" s="49"/>
      <c r="C293" s="22">
        <f>SUM(C291:C292)</f>
        <v>2533000</v>
      </c>
      <c r="D293" s="22">
        <f>SUM(D291:D292)</f>
        <v>3000000</v>
      </c>
      <c r="E293" s="22">
        <f>SUM(E291:E292)</f>
        <v>3000000</v>
      </c>
      <c r="F293" s="22">
        <f>SUM(F291:F292)</f>
        <v>8533000</v>
      </c>
      <c r="I293" s="21"/>
      <c r="J293" s="21"/>
      <c r="K293" s="21"/>
      <c r="L293" s="21"/>
      <c r="M293" s="21"/>
    </row>
    <row r="294" spans="1:13" ht="18" customHeight="1">
      <c r="A294" s="45"/>
      <c r="B294" s="42"/>
      <c r="C294" s="42"/>
      <c r="D294" s="42"/>
      <c r="E294" s="42"/>
      <c r="F294" s="42"/>
      <c r="I294" s="21"/>
      <c r="J294" s="21"/>
      <c r="K294" s="21"/>
      <c r="L294" s="21"/>
      <c r="M294" s="21"/>
    </row>
    <row r="295" spans="1:13" ht="18" customHeight="1" thickBot="1">
      <c r="A295" s="10" t="s">
        <v>521</v>
      </c>
      <c r="B295" s="37" t="s">
        <v>522</v>
      </c>
      <c r="C295" s="38"/>
      <c r="D295" s="38"/>
      <c r="E295" s="38"/>
      <c r="F295" s="38"/>
      <c r="I295" s="21"/>
      <c r="J295" s="21"/>
      <c r="K295" s="21"/>
      <c r="L295" s="21"/>
      <c r="M295" s="21"/>
    </row>
    <row r="296" spans="1:13" ht="13.5" thickTop="1">
      <c r="A296" s="11" t="s">
        <v>0</v>
      </c>
      <c r="B296" s="12" t="s">
        <v>1</v>
      </c>
      <c r="C296" s="13" t="s">
        <v>2</v>
      </c>
      <c r="D296" s="13" t="s">
        <v>3</v>
      </c>
      <c r="E296" s="13" t="s">
        <v>4</v>
      </c>
      <c r="F296" s="13" t="s">
        <v>5</v>
      </c>
      <c r="I296" s="21"/>
      <c r="J296" s="21"/>
      <c r="K296" s="21"/>
      <c r="L296" s="21"/>
      <c r="M296" s="21"/>
    </row>
    <row r="297" spans="1:13" ht="28.5" customHeight="1">
      <c r="A297" s="15" t="s">
        <v>523</v>
      </c>
      <c r="B297" s="16" t="s">
        <v>524</v>
      </c>
      <c r="C297" s="17">
        <v>600000</v>
      </c>
      <c r="D297" s="17">
        <v>0</v>
      </c>
      <c r="E297" s="17">
        <v>0</v>
      </c>
      <c r="F297" s="17">
        <v>600000</v>
      </c>
      <c r="I297" s="21"/>
      <c r="J297" s="21"/>
      <c r="K297" s="21"/>
      <c r="L297" s="21"/>
      <c r="M297" s="21"/>
    </row>
    <row r="298" spans="1:13" ht="28.5" customHeight="1">
      <c r="A298" s="15" t="s">
        <v>525</v>
      </c>
      <c r="B298" s="16" t="s">
        <v>526</v>
      </c>
      <c r="C298" s="17">
        <v>185000</v>
      </c>
      <c r="D298" s="17">
        <v>0</v>
      </c>
      <c r="E298" s="17">
        <v>0</v>
      </c>
      <c r="F298" s="17">
        <v>185000</v>
      </c>
      <c r="I298" s="21"/>
      <c r="J298" s="21"/>
      <c r="K298" s="21"/>
      <c r="L298" s="21"/>
      <c r="M298" s="21"/>
    </row>
    <row r="299" spans="1:13" ht="38.25">
      <c r="A299" s="15" t="s">
        <v>527</v>
      </c>
      <c r="B299" s="16" t="s">
        <v>528</v>
      </c>
      <c r="C299" s="17">
        <v>58573</v>
      </c>
      <c r="D299" s="17">
        <v>0</v>
      </c>
      <c r="E299" s="17">
        <v>0</v>
      </c>
      <c r="F299" s="17">
        <v>58573</v>
      </c>
      <c r="I299" s="21"/>
      <c r="J299" s="21"/>
      <c r="K299" s="21"/>
      <c r="L299" s="21"/>
      <c r="M299" s="21"/>
    </row>
    <row r="300" spans="1:13" ht="28.5" customHeight="1">
      <c r="A300" s="15" t="s">
        <v>529</v>
      </c>
      <c r="B300" s="16" t="s">
        <v>530</v>
      </c>
      <c r="C300" s="17">
        <v>1050837</v>
      </c>
      <c r="D300" s="17">
        <v>0</v>
      </c>
      <c r="E300" s="17">
        <v>0</v>
      </c>
      <c r="F300" s="17">
        <v>1050837</v>
      </c>
      <c r="I300" s="21"/>
      <c r="J300" s="21"/>
      <c r="K300" s="21"/>
      <c r="L300" s="21"/>
      <c r="M300" s="21"/>
    </row>
    <row r="301" spans="1:13" ht="28.5" customHeight="1">
      <c r="A301" s="15" t="s">
        <v>531</v>
      </c>
      <c r="B301" s="16" t="s">
        <v>532</v>
      </c>
      <c r="C301" s="17">
        <v>5160751</v>
      </c>
      <c r="D301" s="17">
        <v>0</v>
      </c>
      <c r="E301" s="17">
        <v>0</v>
      </c>
      <c r="F301" s="17">
        <v>5160751</v>
      </c>
      <c r="I301" s="21"/>
      <c r="J301" s="21"/>
      <c r="K301" s="21"/>
      <c r="L301" s="21"/>
      <c r="M301" s="21"/>
    </row>
    <row r="302" spans="1:13" ht="28.5" customHeight="1">
      <c r="A302" s="15" t="s">
        <v>533</v>
      </c>
      <c r="B302" s="16" t="s">
        <v>534</v>
      </c>
      <c r="C302" s="17">
        <v>1640401</v>
      </c>
      <c r="D302" s="17">
        <v>0</v>
      </c>
      <c r="E302" s="17">
        <v>0</v>
      </c>
      <c r="F302" s="17">
        <v>1640401</v>
      </c>
      <c r="I302" s="21"/>
      <c r="J302" s="21"/>
      <c r="K302" s="21"/>
      <c r="L302" s="21"/>
      <c r="M302" s="21"/>
    </row>
    <row r="303" spans="1:13" ht="28.5" customHeight="1">
      <c r="A303" s="15" t="s">
        <v>535</v>
      </c>
      <c r="B303" s="16" t="s">
        <v>536</v>
      </c>
      <c r="C303" s="17">
        <v>750000</v>
      </c>
      <c r="D303" s="17">
        <v>0</v>
      </c>
      <c r="E303" s="17">
        <v>0</v>
      </c>
      <c r="F303" s="17">
        <v>750000</v>
      </c>
      <c r="I303" s="21"/>
      <c r="J303" s="21"/>
      <c r="K303" s="21"/>
      <c r="L303" s="21"/>
      <c r="M303" s="21"/>
    </row>
    <row r="304" spans="1:13" ht="28.5" customHeight="1">
      <c r="A304" s="15" t="s">
        <v>537</v>
      </c>
      <c r="B304" s="16" t="s">
        <v>538</v>
      </c>
      <c r="C304" s="17">
        <v>91439</v>
      </c>
      <c r="D304" s="17">
        <v>0</v>
      </c>
      <c r="E304" s="17">
        <v>0</v>
      </c>
      <c r="F304" s="17">
        <v>91439</v>
      </c>
      <c r="I304" s="21"/>
      <c r="J304" s="21"/>
      <c r="K304" s="21"/>
      <c r="L304" s="21"/>
      <c r="M304" s="21"/>
    </row>
    <row r="305" spans="1:13" ht="28.5" customHeight="1">
      <c r="A305" s="15" t="s">
        <v>539</v>
      </c>
      <c r="B305" s="16" t="s">
        <v>540</v>
      </c>
      <c r="C305" s="17">
        <v>704163</v>
      </c>
      <c r="D305" s="17">
        <v>0</v>
      </c>
      <c r="E305" s="17">
        <v>0</v>
      </c>
      <c r="F305" s="17">
        <v>704163</v>
      </c>
      <c r="I305" s="21"/>
      <c r="J305" s="21"/>
      <c r="K305" s="21"/>
      <c r="L305" s="21"/>
      <c r="M305" s="21"/>
    </row>
    <row r="306" spans="1:13" ht="28.5" customHeight="1">
      <c r="A306" s="15" t="s">
        <v>541</v>
      </c>
      <c r="B306" s="16" t="s">
        <v>542</v>
      </c>
      <c r="C306" s="17">
        <v>9784926</v>
      </c>
      <c r="D306" s="17">
        <v>0</v>
      </c>
      <c r="E306" s="17">
        <v>0</v>
      </c>
      <c r="F306" s="17">
        <v>9784926</v>
      </c>
      <c r="I306" s="21"/>
      <c r="J306" s="21"/>
      <c r="K306" s="21"/>
      <c r="L306" s="21"/>
      <c r="M306" s="21"/>
    </row>
    <row r="307" spans="1:13" ht="28.5" customHeight="1">
      <c r="A307" s="15" t="s">
        <v>543</v>
      </c>
      <c r="B307" s="16" t="s">
        <v>544</v>
      </c>
      <c r="C307" s="17">
        <v>100000</v>
      </c>
      <c r="D307" s="17">
        <v>0</v>
      </c>
      <c r="E307" s="17">
        <v>0</v>
      </c>
      <c r="F307" s="17">
        <v>100000</v>
      </c>
      <c r="I307" s="21"/>
      <c r="J307" s="21"/>
      <c r="K307" s="21"/>
      <c r="L307" s="21"/>
      <c r="M307" s="21"/>
    </row>
    <row r="308" spans="1:13" ht="28.5" customHeight="1">
      <c r="A308" s="15" t="s">
        <v>545</v>
      </c>
      <c r="B308" s="16" t="s">
        <v>546</v>
      </c>
      <c r="C308" s="17">
        <v>160000</v>
      </c>
      <c r="D308" s="17">
        <v>0</v>
      </c>
      <c r="E308" s="17">
        <v>0</v>
      </c>
      <c r="F308" s="17">
        <v>160000</v>
      </c>
      <c r="I308" s="21"/>
      <c r="J308" s="21"/>
      <c r="K308" s="21"/>
      <c r="L308" s="21"/>
      <c r="M308" s="21"/>
    </row>
    <row r="309" spans="1:13" ht="28.5" customHeight="1">
      <c r="A309" s="15" t="s">
        <v>547</v>
      </c>
      <c r="B309" s="16" t="s">
        <v>548</v>
      </c>
      <c r="C309" s="17">
        <v>200000</v>
      </c>
      <c r="D309" s="17">
        <v>0</v>
      </c>
      <c r="E309" s="17">
        <v>0</v>
      </c>
      <c r="F309" s="17">
        <v>200000</v>
      </c>
      <c r="I309" s="21"/>
      <c r="J309" s="21"/>
      <c r="K309" s="21"/>
      <c r="L309" s="21"/>
      <c r="M309" s="21"/>
    </row>
    <row r="310" spans="1:13" s="3" customFormat="1" ht="28.5" customHeight="1">
      <c r="A310" s="18" t="s">
        <v>549</v>
      </c>
      <c r="B310" s="19" t="s">
        <v>550</v>
      </c>
      <c r="C310" s="20">
        <f>4678815-1803815</f>
        <v>2875000</v>
      </c>
      <c r="D310" s="20">
        <v>0</v>
      </c>
      <c r="E310" s="20">
        <v>0</v>
      </c>
      <c r="F310" s="20">
        <f>SUM(C310:E310)</f>
        <v>2875000</v>
      </c>
      <c r="G310" s="2"/>
      <c r="I310" s="21"/>
      <c r="J310" s="21"/>
      <c r="K310" s="21"/>
      <c r="L310" s="21"/>
      <c r="M310" s="21"/>
    </row>
    <row r="311" spans="1:13" ht="28.5" customHeight="1">
      <c r="A311" s="15" t="s">
        <v>551</v>
      </c>
      <c r="B311" s="16" t="s">
        <v>552</v>
      </c>
      <c r="C311" s="17">
        <v>400000</v>
      </c>
      <c r="D311" s="17">
        <v>0</v>
      </c>
      <c r="E311" s="17">
        <v>0</v>
      </c>
      <c r="F311" s="17">
        <v>400000</v>
      </c>
      <c r="I311" s="21"/>
      <c r="J311" s="21"/>
      <c r="K311" s="21"/>
      <c r="L311" s="21"/>
      <c r="M311" s="21"/>
    </row>
    <row r="312" spans="1:13" ht="28.5" customHeight="1">
      <c r="A312" s="15" t="s">
        <v>553</v>
      </c>
      <c r="B312" s="16" t="s">
        <v>554</v>
      </c>
      <c r="C312" s="17">
        <v>350000</v>
      </c>
      <c r="D312" s="17">
        <v>0</v>
      </c>
      <c r="E312" s="17">
        <v>0</v>
      </c>
      <c r="F312" s="17">
        <v>350000</v>
      </c>
      <c r="I312" s="21"/>
      <c r="J312" s="21"/>
      <c r="K312" s="21"/>
      <c r="L312" s="21"/>
      <c r="M312" s="21"/>
    </row>
    <row r="313" spans="1:13" ht="28.5" customHeight="1">
      <c r="A313" s="15" t="s">
        <v>555</v>
      </c>
      <c r="B313" s="16" t="s">
        <v>556</v>
      </c>
      <c r="C313" s="17">
        <v>700000</v>
      </c>
      <c r="D313" s="17">
        <v>0</v>
      </c>
      <c r="E313" s="17">
        <v>0</v>
      </c>
      <c r="F313" s="17">
        <v>700000</v>
      </c>
      <c r="I313" s="21"/>
      <c r="J313" s="21"/>
      <c r="K313" s="21"/>
      <c r="L313" s="21"/>
      <c r="M313" s="21"/>
    </row>
    <row r="314" spans="1:13" ht="28.5" customHeight="1">
      <c r="A314" s="15" t="s">
        <v>557</v>
      </c>
      <c r="B314" s="16" t="s">
        <v>558</v>
      </c>
      <c r="C314" s="17">
        <v>-1250000</v>
      </c>
      <c r="D314" s="17">
        <v>0</v>
      </c>
      <c r="E314" s="17">
        <v>0</v>
      </c>
      <c r="F314" s="17">
        <v>-1250000</v>
      </c>
      <c r="I314" s="21"/>
      <c r="J314" s="21"/>
      <c r="K314" s="21"/>
      <c r="L314" s="21"/>
      <c r="M314" s="21"/>
    </row>
    <row r="315" spans="1:13" ht="28.5" customHeight="1">
      <c r="A315" s="15" t="s">
        <v>559</v>
      </c>
      <c r="B315" s="16" t="s">
        <v>560</v>
      </c>
      <c r="C315" s="17">
        <v>8117200</v>
      </c>
      <c r="D315" s="17">
        <v>0</v>
      </c>
      <c r="E315" s="17">
        <v>0</v>
      </c>
      <c r="F315" s="17">
        <v>8117200</v>
      </c>
      <c r="I315" s="21"/>
      <c r="J315" s="21"/>
      <c r="K315" s="21"/>
      <c r="L315" s="21"/>
      <c r="M315" s="21"/>
    </row>
    <row r="316" spans="1:13" ht="28.5" customHeight="1">
      <c r="A316" s="15" t="s">
        <v>561</v>
      </c>
      <c r="B316" s="16" t="s">
        <v>562</v>
      </c>
      <c r="C316" s="17">
        <v>1300000</v>
      </c>
      <c r="D316" s="17">
        <v>0</v>
      </c>
      <c r="E316" s="17">
        <v>0</v>
      </c>
      <c r="F316" s="17">
        <v>1300000</v>
      </c>
      <c r="I316" s="21"/>
      <c r="J316" s="21"/>
      <c r="K316" s="21"/>
      <c r="L316" s="21"/>
      <c r="M316" s="21"/>
    </row>
    <row r="317" spans="1:13" ht="28.5" customHeight="1">
      <c r="A317" s="15" t="s">
        <v>563</v>
      </c>
      <c r="B317" s="16" t="s">
        <v>564</v>
      </c>
      <c r="C317" s="17">
        <v>871329</v>
      </c>
      <c r="D317" s="17">
        <v>0</v>
      </c>
      <c r="E317" s="17">
        <v>0</v>
      </c>
      <c r="F317" s="17">
        <v>871329</v>
      </c>
      <c r="I317" s="21"/>
      <c r="J317" s="21"/>
      <c r="K317" s="21"/>
      <c r="L317" s="21"/>
      <c r="M317" s="21"/>
    </row>
    <row r="318" spans="1:13" ht="28.5" customHeight="1">
      <c r="A318" s="15" t="s">
        <v>565</v>
      </c>
      <c r="B318" s="16" t="s">
        <v>566</v>
      </c>
      <c r="C318" s="17">
        <v>100000</v>
      </c>
      <c r="D318" s="17">
        <v>0</v>
      </c>
      <c r="E318" s="17">
        <v>0</v>
      </c>
      <c r="F318" s="17">
        <v>100000</v>
      </c>
      <c r="I318" s="21"/>
      <c r="J318" s="21"/>
      <c r="K318" s="21"/>
      <c r="L318" s="21"/>
      <c r="M318" s="21"/>
    </row>
    <row r="319" spans="1:13" ht="28.5" customHeight="1">
      <c r="A319" s="15" t="s">
        <v>567</v>
      </c>
      <c r="B319" s="16" t="s">
        <v>568</v>
      </c>
      <c r="C319" s="17">
        <v>100000</v>
      </c>
      <c r="D319" s="17">
        <v>0</v>
      </c>
      <c r="E319" s="17">
        <v>0</v>
      </c>
      <c r="F319" s="17">
        <v>100000</v>
      </c>
      <c r="I319" s="21"/>
      <c r="J319" s="21"/>
      <c r="K319" s="21"/>
      <c r="L319" s="21"/>
      <c r="M319" s="21"/>
    </row>
    <row r="320" spans="1:13" ht="28.5" customHeight="1">
      <c r="A320" s="15" t="s">
        <v>569</v>
      </c>
      <c r="B320" s="16" t="s">
        <v>570</v>
      </c>
      <c r="C320" s="17">
        <v>862710</v>
      </c>
      <c r="D320" s="17">
        <v>691000</v>
      </c>
      <c r="E320" s="17">
        <v>400000</v>
      </c>
      <c r="F320" s="17">
        <v>1953710</v>
      </c>
      <c r="I320" s="21"/>
      <c r="J320" s="21"/>
      <c r="K320" s="21"/>
      <c r="L320" s="21"/>
      <c r="M320" s="21"/>
    </row>
    <row r="321" spans="1:13" ht="28.5" customHeight="1">
      <c r="A321" s="15" t="s">
        <v>571</v>
      </c>
      <c r="B321" s="16" t="s">
        <v>572</v>
      </c>
      <c r="C321" s="17">
        <v>689300</v>
      </c>
      <c r="D321" s="17">
        <v>0</v>
      </c>
      <c r="E321" s="17">
        <v>0</v>
      </c>
      <c r="F321" s="17">
        <v>689300</v>
      </c>
      <c r="I321" s="21"/>
      <c r="J321" s="21"/>
      <c r="K321" s="21"/>
      <c r="L321" s="21"/>
      <c r="M321" s="21"/>
    </row>
    <row r="322" spans="1:13" ht="28.5" customHeight="1">
      <c r="A322" s="15" t="s">
        <v>573</v>
      </c>
      <c r="B322" s="16" t="s">
        <v>574</v>
      </c>
      <c r="C322" s="17">
        <v>645510</v>
      </c>
      <c r="D322" s="17">
        <v>0</v>
      </c>
      <c r="E322" s="17">
        <v>0</v>
      </c>
      <c r="F322" s="17">
        <v>645510</v>
      </c>
      <c r="I322" s="21"/>
      <c r="J322" s="21"/>
      <c r="K322" s="21"/>
      <c r="L322" s="21"/>
      <c r="M322" s="21"/>
    </row>
    <row r="323" spans="1:13" ht="28.5" customHeight="1">
      <c r="A323" s="15" t="s">
        <v>575</v>
      </c>
      <c r="B323" s="16" t="s">
        <v>576</v>
      </c>
      <c r="C323" s="17">
        <v>25000</v>
      </c>
      <c r="D323" s="17">
        <v>0</v>
      </c>
      <c r="E323" s="17">
        <v>0</v>
      </c>
      <c r="F323" s="17">
        <v>25000</v>
      </c>
      <c r="I323" s="21"/>
      <c r="J323" s="21"/>
      <c r="K323" s="21"/>
      <c r="L323" s="21"/>
      <c r="M323" s="21"/>
    </row>
    <row r="324" spans="1:13" ht="28.5" customHeight="1">
      <c r="A324" s="15" t="s">
        <v>577</v>
      </c>
      <c r="B324" s="16" t="s">
        <v>578</v>
      </c>
      <c r="C324" s="17">
        <v>302567</v>
      </c>
      <c r="D324" s="17">
        <v>0</v>
      </c>
      <c r="E324" s="17">
        <v>0</v>
      </c>
      <c r="F324" s="17">
        <v>302567</v>
      </c>
      <c r="I324" s="21"/>
      <c r="J324" s="21"/>
      <c r="K324" s="21"/>
      <c r="L324" s="21"/>
      <c r="M324" s="21"/>
    </row>
    <row r="325" spans="1:13" ht="28.5" customHeight="1">
      <c r="A325" s="15" t="s">
        <v>579</v>
      </c>
      <c r="B325" s="16" t="s">
        <v>580</v>
      </c>
      <c r="C325" s="17">
        <v>1697389</v>
      </c>
      <c r="D325" s="17">
        <v>0</v>
      </c>
      <c r="E325" s="17">
        <v>0</v>
      </c>
      <c r="F325" s="17">
        <v>1697389</v>
      </c>
      <c r="I325" s="21"/>
      <c r="J325" s="21"/>
      <c r="K325" s="21"/>
      <c r="L325" s="21"/>
      <c r="M325" s="21"/>
    </row>
    <row r="326" spans="1:13" ht="28.5" customHeight="1">
      <c r="A326" s="15" t="s">
        <v>581</v>
      </c>
      <c r="B326" s="16" t="s">
        <v>582</v>
      </c>
      <c r="C326" s="17">
        <v>986577</v>
      </c>
      <c r="D326" s="17">
        <v>0</v>
      </c>
      <c r="E326" s="17">
        <v>0</v>
      </c>
      <c r="F326" s="17">
        <v>986577</v>
      </c>
      <c r="I326" s="21"/>
      <c r="J326" s="21"/>
      <c r="K326" s="21"/>
      <c r="L326" s="21"/>
      <c r="M326" s="21"/>
    </row>
    <row r="327" spans="1:13" ht="28.5" customHeight="1">
      <c r="A327" s="15" t="s">
        <v>583</v>
      </c>
      <c r="B327" s="16" t="s">
        <v>584</v>
      </c>
      <c r="C327" s="17">
        <v>949722</v>
      </c>
      <c r="D327" s="17">
        <v>0</v>
      </c>
      <c r="E327" s="17">
        <v>0</v>
      </c>
      <c r="F327" s="17">
        <v>949722</v>
      </c>
      <c r="I327" s="21"/>
      <c r="J327" s="21"/>
      <c r="K327" s="21"/>
      <c r="L327" s="21"/>
      <c r="M327" s="21"/>
    </row>
    <row r="328" spans="1:13" ht="28.5" customHeight="1">
      <c r="A328" s="15" t="s">
        <v>585</v>
      </c>
      <c r="B328" s="16" t="s">
        <v>586</v>
      </c>
      <c r="C328" s="17">
        <v>2318403</v>
      </c>
      <c r="D328" s="17">
        <v>0</v>
      </c>
      <c r="E328" s="17">
        <v>0</v>
      </c>
      <c r="F328" s="17">
        <v>2318403</v>
      </c>
      <c r="I328" s="21"/>
      <c r="J328" s="21"/>
      <c r="K328" s="21"/>
      <c r="L328" s="21"/>
      <c r="M328" s="21"/>
    </row>
    <row r="329" spans="1:13" ht="28.5" customHeight="1">
      <c r="A329" s="15" t="s">
        <v>587</v>
      </c>
      <c r="B329" s="16" t="s">
        <v>588</v>
      </c>
      <c r="C329" s="17">
        <v>941859</v>
      </c>
      <c r="D329" s="17">
        <v>0</v>
      </c>
      <c r="E329" s="17">
        <v>0</v>
      </c>
      <c r="F329" s="17">
        <v>941859</v>
      </c>
      <c r="I329" s="21"/>
      <c r="J329" s="21"/>
      <c r="K329" s="21"/>
      <c r="L329" s="21"/>
      <c r="M329" s="21"/>
    </row>
    <row r="330" spans="1:13" ht="28.5" customHeight="1">
      <c r="A330" s="15" t="s">
        <v>589</v>
      </c>
      <c r="B330" s="16" t="s">
        <v>590</v>
      </c>
      <c r="C330" s="17">
        <v>150000</v>
      </c>
      <c r="D330" s="17">
        <v>0</v>
      </c>
      <c r="E330" s="17">
        <v>0</v>
      </c>
      <c r="F330" s="17">
        <v>150000</v>
      </c>
      <c r="I330" s="21"/>
      <c r="J330" s="21"/>
      <c r="K330" s="21"/>
      <c r="L330" s="21"/>
      <c r="M330" s="21"/>
    </row>
    <row r="331" spans="1:13" ht="28.5" customHeight="1">
      <c r="A331" s="15" t="s">
        <v>591</v>
      </c>
      <c r="B331" s="16" t="s">
        <v>592</v>
      </c>
      <c r="C331" s="17">
        <v>25000</v>
      </c>
      <c r="D331" s="17">
        <v>0</v>
      </c>
      <c r="E331" s="17">
        <v>0</v>
      </c>
      <c r="F331" s="17">
        <v>25000</v>
      </c>
      <c r="I331" s="21"/>
      <c r="J331" s="21"/>
      <c r="K331" s="21"/>
      <c r="L331" s="21"/>
      <c r="M331" s="21"/>
    </row>
    <row r="332" spans="1:13" ht="28.5" customHeight="1">
      <c r="A332" s="15" t="s">
        <v>593</v>
      </c>
      <c r="B332" s="16" t="s">
        <v>594</v>
      </c>
      <c r="C332" s="17">
        <v>50000</v>
      </c>
      <c r="D332" s="17">
        <v>0</v>
      </c>
      <c r="E332" s="17">
        <v>0</v>
      </c>
      <c r="F332" s="17">
        <v>50000</v>
      </c>
      <c r="I332" s="21"/>
      <c r="J332" s="21"/>
      <c r="K332" s="21"/>
      <c r="L332" s="21"/>
      <c r="M332" s="21"/>
    </row>
    <row r="333" spans="1:13" ht="28.5" customHeight="1">
      <c r="A333" s="15" t="s">
        <v>595</v>
      </c>
      <c r="B333" s="16" t="s">
        <v>596</v>
      </c>
      <c r="C333" s="17">
        <v>550000</v>
      </c>
      <c r="D333" s="17">
        <v>0</v>
      </c>
      <c r="E333" s="17">
        <v>0</v>
      </c>
      <c r="F333" s="17">
        <v>550000</v>
      </c>
      <c r="I333" s="21"/>
      <c r="J333" s="21"/>
      <c r="K333" s="21"/>
      <c r="L333" s="21"/>
      <c r="M333" s="21"/>
    </row>
    <row r="334" spans="1:13" ht="28.5" customHeight="1">
      <c r="A334" s="15" t="s">
        <v>597</v>
      </c>
      <c r="B334" s="16" t="s">
        <v>598</v>
      </c>
      <c r="C334" s="17">
        <v>225000</v>
      </c>
      <c r="D334" s="17">
        <v>0</v>
      </c>
      <c r="E334" s="17">
        <v>0</v>
      </c>
      <c r="F334" s="17">
        <v>225000</v>
      </c>
      <c r="I334" s="21"/>
      <c r="J334" s="21"/>
      <c r="K334" s="21"/>
      <c r="L334" s="21"/>
      <c r="M334" s="21"/>
    </row>
    <row r="335" spans="1:13" ht="28.5" customHeight="1">
      <c r="A335" s="15" t="s">
        <v>599</v>
      </c>
      <c r="B335" s="16" t="s">
        <v>600</v>
      </c>
      <c r="C335" s="17">
        <v>175000</v>
      </c>
      <c r="D335" s="17">
        <v>0</v>
      </c>
      <c r="E335" s="17">
        <v>0</v>
      </c>
      <c r="F335" s="17">
        <v>175000</v>
      </c>
      <c r="I335" s="21"/>
      <c r="J335" s="21"/>
      <c r="K335" s="21"/>
      <c r="L335" s="21"/>
      <c r="M335" s="21"/>
    </row>
    <row r="336" spans="1:13" ht="28.5" customHeight="1">
      <c r="A336" s="15" t="s">
        <v>601</v>
      </c>
      <c r="B336" s="16" t="s">
        <v>602</v>
      </c>
      <c r="C336" s="17">
        <v>1468080</v>
      </c>
      <c r="D336" s="17">
        <v>0</v>
      </c>
      <c r="E336" s="17">
        <v>0</v>
      </c>
      <c r="F336" s="17">
        <v>1468080</v>
      </c>
      <c r="I336" s="21"/>
      <c r="J336" s="21"/>
      <c r="K336" s="21"/>
      <c r="L336" s="21"/>
      <c r="M336" s="21"/>
    </row>
    <row r="337" spans="1:13" ht="28.5" customHeight="1">
      <c r="A337" s="15" t="s">
        <v>603</v>
      </c>
      <c r="B337" s="16" t="s">
        <v>604</v>
      </c>
      <c r="C337" s="17">
        <v>300000</v>
      </c>
      <c r="D337" s="17">
        <v>0</v>
      </c>
      <c r="E337" s="17">
        <v>0</v>
      </c>
      <c r="F337" s="17">
        <v>300000</v>
      </c>
      <c r="I337" s="21"/>
      <c r="J337" s="21"/>
      <c r="K337" s="21"/>
      <c r="L337" s="21"/>
      <c r="M337" s="21"/>
    </row>
    <row r="338" spans="1:13" ht="28.5" customHeight="1">
      <c r="A338" s="15" t="s">
        <v>605</v>
      </c>
      <c r="B338" s="16" t="s">
        <v>606</v>
      </c>
      <c r="C338" s="17">
        <v>350000</v>
      </c>
      <c r="D338" s="17">
        <v>0</v>
      </c>
      <c r="E338" s="17">
        <v>0</v>
      </c>
      <c r="F338" s="17">
        <v>350000</v>
      </c>
      <c r="I338" s="21"/>
      <c r="J338" s="21"/>
      <c r="K338" s="21"/>
      <c r="L338" s="21"/>
      <c r="M338" s="21"/>
    </row>
    <row r="339" spans="1:13" ht="28.5" customHeight="1">
      <c r="A339" s="15" t="s">
        <v>607</v>
      </c>
      <c r="B339" s="16" t="s">
        <v>608</v>
      </c>
      <c r="C339" s="17">
        <v>400000</v>
      </c>
      <c r="D339" s="17">
        <v>0</v>
      </c>
      <c r="E339" s="17">
        <v>0</v>
      </c>
      <c r="F339" s="17">
        <v>400000</v>
      </c>
      <c r="I339" s="21"/>
      <c r="J339" s="21"/>
      <c r="K339" s="21"/>
      <c r="L339" s="21"/>
      <c r="M339" s="21"/>
    </row>
    <row r="340" spans="1:13" ht="28.5" customHeight="1">
      <c r="A340" s="15" t="s">
        <v>609</v>
      </c>
      <c r="B340" s="16" t="s">
        <v>610</v>
      </c>
      <c r="C340" s="17">
        <v>2112642</v>
      </c>
      <c r="D340" s="17">
        <v>0</v>
      </c>
      <c r="E340" s="17">
        <v>0</v>
      </c>
      <c r="F340" s="17">
        <v>2112642</v>
      </c>
      <c r="I340" s="21"/>
      <c r="J340" s="21"/>
      <c r="K340" s="21"/>
      <c r="L340" s="21"/>
      <c r="M340" s="21"/>
    </row>
    <row r="341" spans="1:13" s="3" customFormat="1" ht="28.5" customHeight="1">
      <c r="A341" s="26">
        <v>1124834</v>
      </c>
      <c r="B341" s="19" t="s">
        <v>611</v>
      </c>
      <c r="C341" s="20">
        <v>12500000</v>
      </c>
      <c r="D341" s="20">
        <v>0</v>
      </c>
      <c r="E341" s="20">
        <v>0</v>
      </c>
      <c r="F341" s="20">
        <f>SUM(C341:E341)</f>
        <v>12500000</v>
      </c>
      <c r="G341" s="27"/>
      <c r="I341" s="21"/>
      <c r="J341" s="21"/>
      <c r="K341" s="21"/>
      <c r="L341" s="21"/>
      <c r="M341" s="21"/>
    </row>
    <row r="342" spans="1:13" ht="18" customHeight="1">
      <c r="A342" s="48" t="s">
        <v>612</v>
      </c>
      <c r="B342" s="49"/>
      <c r="C342" s="22">
        <f>SUM(C297:C341)</f>
        <v>61774378</v>
      </c>
      <c r="D342" s="22">
        <f>SUM(D297:D341)</f>
        <v>691000</v>
      </c>
      <c r="E342" s="22">
        <f>SUM(E297:E341)</f>
        <v>400000</v>
      </c>
      <c r="F342" s="22">
        <f>SUM(F297:F341)</f>
        <v>62865378</v>
      </c>
      <c r="I342" s="21"/>
      <c r="J342" s="21"/>
      <c r="K342" s="21"/>
      <c r="L342" s="21"/>
      <c r="M342" s="21"/>
    </row>
    <row r="343" spans="1:13" ht="18" customHeight="1">
      <c r="A343" s="45"/>
      <c r="B343" s="42"/>
      <c r="C343" s="42"/>
      <c r="D343" s="42"/>
      <c r="E343" s="42"/>
      <c r="F343" s="42"/>
      <c r="I343" s="21"/>
      <c r="J343" s="21"/>
      <c r="K343" s="21"/>
      <c r="L343" s="21"/>
      <c r="M343" s="21"/>
    </row>
    <row r="344" spans="1:13" ht="18" customHeight="1" thickBot="1">
      <c r="A344" s="10" t="s">
        <v>613</v>
      </c>
      <c r="B344" s="37" t="s">
        <v>614</v>
      </c>
      <c r="C344" s="38"/>
      <c r="D344" s="38"/>
      <c r="E344" s="38"/>
      <c r="F344" s="38"/>
      <c r="I344" s="21"/>
      <c r="J344" s="21"/>
      <c r="K344" s="21"/>
      <c r="L344" s="21"/>
      <c r="M344" s="21"/>
    </row>
    <row r="345" spans="1:13" ht="13.5" thickTop="1">
      <c r="A345" s="11" t="s">
        <v>0</v>
      </c>
      <c r="B345" s="12" t="s">
        <v>1</v>
      </c>
      <c r="C345" s="13" t="s">
        <v>2</v>
      </c>
      <c r="D345" s="13" t="s">
        <v>3</v>
      </c>
      <c r="E345" s="13" t="s">
        <v>4</v>
      </c>
      <c r="F345" s="13" t="s">
        <v>5</v>
      </c>
      <c r="I345" s="21"/>
      <c r="J345" s="21"/>
      <c r="K345" s="21"/>
      <c r="L345" s="21"/>
      <c r="M345" s="21"/>
    </row>
    <row r="346" spans="1:13" ht="28.5" customHeight="1">
      <c r="A346" s="15" t="s">
        <v>615</v>
      </c>
      <c r="B346" s="16" t="s">
        <v>616</v>
      </c>
      <c r="C346" s="17">
        <v>500000</v>
      </c>
      <c r="D346" s="17">
        <v>0</v>
      </c>
      <c r="E346" s="17">
        <v>0</v>
      </c>
      <c r="F346" s="17">
        <v>500000</v>
      </c>
      <c r="I346" s="21"/>
      <c r="J346" s="21"/>
      <c r="K346" s="21"/>
      <c r="L346" s="21"/>
      <c r="M346" s="21"/>
    </row>
    <row r="347" spans="1:13" ht="28.5" customHeight="1">
      <c r="A347" s="15" t="s">
        <v>617</v>
      </c>
      <c r="B347" s="16" t="s">
        <v>618</v>
      </c>
      <c r="C347" s="17">
        <v>5476701</v>
      </c>
      <c r="D347" s="17">
        <v>0</v>
      </c>
      <c r="E347" s="17">
        <v>0</v>
      </c>
      <c r="F347" s="17">
        <v>5476701</v>
      </c>
      <c r="I347" s="21"/>
      <c r="J347" s="21"/>
      <c r="K347" s="21"/>
      <c r="L347" s="21"/>
      <c r="M347" s="21"/>
    </row>
    <row r="348" spans="1:13" ht="28.5" customHeight="1">
      <c r="A348" s="15" t="s">
        <v>619</v>
      </c>
      <c r="B348" s="16" t="s">
        <v>620</v>
      </c>
      <c r="C348" s="17">
        <v>4900768</v>
      </c>
      <c r="D348" s="17">
        <v>0</v>
      </c>
      <c r="E348" s="17">
        <v>0</v>
      </c>
      <c r="F348" s="17">
        <v>4900768</v>
      </c>
      <c r="I348" s="21"/>
      <c r="J348" s="21"/>
      <c r="K348" s="21"/>
      <c r="L348" s="21"/>
      <c r="M348" s="21"/>
    </row>
    <row r="349" spans="1:13" ht="28.5" customHeight="1">
      <c r="A349" s="15" t="s">
        <v>621</v>
      </c>
      <c r="B349" s="16" t="s">
        <v>622</v>
      </c>
      <c r="C349" s="17">
        <v>400000</v>
      </c>
      <c r="D349" s="17">
        <v>0</v>
      </c>
      <c r="E349" s="17">
        <v>0</v>
      </c>
      <c r="F349" s="17">
        <v>400000</v>
      </c>
      <c r="I349" s="21"/>
      <c r="J349" s="21"/>
      <c r="K349" s="21"/>
      <c r="L349" s="21"/>
      <c r="M349" s="21"/>
    </row>
    <row r="350" spans="1:13" ht="28.5" customHeight="1">
      <c r="A350" s="15" t="s">
        <v>623</v>
      </c>
      <c r="B350" s="16" t="s">
        <v>624</v>
      </c>
      <c r="C350" s="17">
        <v>315000</v>
      </c>
      <c r="D350" s="17">
        <v>0</v>
      </c>
      <c r="E350" s="17">
        <v>0</v>
      </c>
      <c r="F350" s="17">
        <v>315000</v>
      </c>
      <c r="I350" s="21"/>
      <c r="J350" s="21"/>
      <c r="K350" s="21"/>
      <c r="L350" s="21"/>
      <c r="M350" s="21"/>
    </row>
    <row r="351" spans="1:13" ht="38.25">
      <c r="A351" s="15" t="s">
        <v>625</v>
      </c>
      <c r="B351" s="16" t="s">
        <v>626</v>
      </c>
      <c r="C351" s="17">
        <v>0</v>
      </c>
      <c r="D351" s="17">
        <v>0</v>
      </c>
      <c r="E351" s="17">
        <v>815781</v>
      </c>
      <c r="F351" s="17">
        <v>815781</v>
      </c>
      <c r="I351" s="21"/>
      <c r="J351" s="21"/>
      <c r="K351" s="21"/>
      <c r="L351" s="21"/>
      <c r="M351" s="21"/>
    </row>
    <row r="352" spans="1:13" ht="18" customHeight="1">
      <c r="A352" s="48" t="s">
        <v>627</v>
      </c>
      <c r="B352" s="49"/>
      <c r="C352" s="22">
        <f>SUM(C346:C351)</f>
        <v>11592469</v>
      </c>
      <c r="D352" s="22">
        <f>SUM(D346:D351)</f>
        <v>0</v>
      </c>
      <c r="E352" s="22">
        <f>SUM(E346:E351)</f>
        <v>815781</v>
      </c>
      <c r="F352" s="22">
        <f>SUM(F346:F351)</f>
        <v>12408250</v>
      </c>
      <c r="I352" s="21"/>
      <c r="J352" s="21"/>
      <c r="K352" s="21"/>
      <c r="L352" s="21"/>
      <c r="M352" s="21"/>
    </row>
    <row r="353" spans="1:13" ht="18" customHeight="1">
      <c r="A353" s="45"/>
      <c r="B353" s="42"/>
      <c r="C353" s="42"/>
      <c r="D353" s="42"/>
      <c r="E353" s="42"/>
      <c r="F353" s="42"/>
      <c r="I353" s="21"/>
      <c r="J353" s="21"/>
      <c r="K353" s="21"/>
      <c r="L353" s="21"/>
      <c r="M353" s="21"/>
    </row>
    <row r="354" spans="1:13" ht="18" customHeight="1" thickBot="1">
      <c r="A354" s="10" t="s">
        <v>628</v>
      </c>
      <c r="B354" s="37" t="s">
        <v>629</v>
      </c>
      <c r="C354" s="38"/>
      <c r="D354" s="38"/>
      <c r="E354" s="38"/>
      <c r="F354" s="38"/>
      <c r="I354" s="21"/>
      <c r="J354" s="21"/>
      <c r="K354" s="21"/>
      <c r="L354" s="21"/>
      <c r="M354" s="21"/>
    </row>
    <row r="355" spans="1:13" ht="13.5" thickTop="1">
      <c r="A355" s="11" t="s">
        <v>0</v>
      </c>
      <c r="B355" s="12" t="s">
        <v>1</v>
      </c>
      <c r="C355" s="13" t="s">
        <v>2</v>
      </c>
      <c r="D355" s="13" t="s">
        <v>3</v>
      </c>
      <c r="E355" s="13" t="s">
        <v>4</v>
      </c>
      <c r="F355" s="13" t="s">
        <v>5</v>
      </c>
      <c r="I355" s="21"/>
      <c r="J355" s="21"/>
      <c r="K355" s="21"/>
      <c r="L355" s="21"/>
      <c r="M355" s="21"/>
    </row>
    <row r="356" spans="1:13" ht="28.5" customHeight="1">
      <c r="A356" s="15" t="s">
        <v>630</v>
      </c>
      <c r="B356" s="16" t="s">
        <v>631</v>
      </c>
      <c r="C356" s="17">
        <v>9408147</v>
      </c>
      <c r="D356" s="17">
        <v>6860981</v>
      </c>
      <c r="E356" s="17">
        <v>6873273</v>
      </c>
      <c r="F356" s="17">
        <v>23142401</v>
      </c>
      <c r="I356" s="21"/>
      <c r="J356" s="21"/>
      <c r="K356" s="21"/>
      <c r="L356" s="21"/>
      <c r="M356" s="21"/>
    </row>
    <row r="357" spans="1:13" ht="28.5" customHeight="1">
      <c r="A357" s="15" t="s">
        <v>632</v>
      </c>
      <c r="B357" s="16" t="s">
        <v>633</v>
      </c>
      <c r="C357" s="17">
        <v>749604</v>
      </c>
      <c r="D357" s="17">
        <v>0</v>
      </c>
      <c r="E357" s="17">
        <v>0</v>
      </c>
      <c r="F357" s="17">
        <v>749604</v>
      </c>
      <c r="I357" s="21"/>
      <c r="J357" s="21"/>
      <c r="K357" s="21"/>
      <c r="L357" s="21"/>
      <c r="M357" s="21"/>
    </row>
    <row r="358" spans="1:13" ht="28.5" customHeight="1">
      <c r="A358" s="15" t="s">
        <v>634</v>
      </c>
      <c r="B358" s="16" t="s">
        <v>635</v>
      </c>
      <c r="C358" s="17">
        <v>2908795</v>
      </c>
      <c r="D358" s="17">
        <v>2259242</v>
      </c>
      <c r="E358" s="17">
        <v>1408847</v>
      </c>
      <c r="F358" s="17">
        <v>6576884</v>
      </c>
      <c r="I358" s="21"/>
      <c r="J358" s="21"/>
      <c r="K358" s="21"/>
      <c r="L358" s="21"/>
      <c r="M358" s="21"/>
    </row>
    <row r="359" spans="1:13" ht="28.5" customHeight="1">
      <c r="A359" s="15" t="s">
        <v>636</v>
      </c>
      <c r="B359" s="16" t="s">
        <v>637</v>
      </c>
      <c r="C359" s="17">
        <v>1058041</v>
      </c>
      <c r="D359" s="17">
        <v>0</v>
      </c>
      <c r="E359" s="17">
        <v>0</v>
      </c>
      <c r="F359" s="17">
        <v>1058041</v>
      </c>
      <c r="I359" s="21"/>
      <c r="J359" s="21"/>
      <c r="K359" s="21"/>
      <c r="L359" s="21"/>
      <c r="M359" s="21"/>
    </row>
    <row r="360" spans="1:13" s="3" customFormat="1" ht="28.5" customHeight="1">
      <c r="A360" s="18">
        <v>1037544</v>
      </c>
      <c r="B360" s="19" t="s">
        <v>638</v>
      </c>
      <c r="C360" s="20">
        <v>-600000</v>
      </c>
      <c r="D360" s="20">
        <v>0</v>
      </c>
      <c r="E360" s="20">
        <v>0</v>
      </c>
      <c r="F360" s="20">
        <f>SUM(C360:E360)</f>
        <v>-600000</v>
      </c>
      <c r="G360" s="27"/>
      <c r="I360" s="21"/>
      <c r="J360" s="21"/>
      <c r="K360" s="21"/>
      <c r="L360" s="21"/>
      <c r="M360" s="21"/>
    </row>
    <row r="361" spans="1:13" ht="28.5" customHeight="1">
      <c r="A361" s="15" t="s">
        <v>639</v>
      </c>
      <c r="B361" s="16" t="s">
        <v>640</v>
      </c>
      <c r="C361" s="17">
        <v>400986</v>
      </c>
      <c r="D361" s="17">
        <v>0</v>
      </c>
      <c r="E361" s="17">
        <v>0</v>
      </c>
      <c r="F361" s="17">
        <v>400986</v>
      </c>
      <c r="I361" s="21"/>
      <c r="J361" s="21"/>
      <c r="K361" s="21"/>
      <c r="L361" s="21"/>
      <c r="M361" s="21"/>
    </row>
    <row r="362" spans="1:13" ht="28.5" customHeight="1">
      <c r="A362" s="15" t="s">
        <v>641</v>
      </c>
      <c r="B362" s="16" t="s">
        <v>642</v>
      </c>
      <c r="C362" s="17">
        <v>-4922947</v>
      </c>
      <c r="D362" s="17">
        <v>0</v>
      </c>
      <c r="E362" s="17">
        <v>0</v>
      </c>
      <c r="F362" s="17">
        <v>-4922947</v>
      </c>
      <c r="I362" s="21"/>
      <c r="J362" s="21"/>
      <c r="K362" s="21"/>
      <c r="L362" s="21"/>
      <c r="M362" s="21"/>
    </row>
    <row r="363" spans="1:13" ht="28.5" customHeight="1">
      <c r="A363" s="15" t="s">
        <v>643</v>
      </c>
      <c r="B363" s="16" t="s">
        <v>644</v>
      </c>
      <c r="C363" s="17">
        <v>-135747</v>
      </c>
      <c r="D363" s="17">
        <v>0</v>
      </c>
      <c r="E363" s="17">
        <v>0</v>
      </c>
      <c r="F363" s="17">
        <v>-135747</v>
      </c>
      <c r="I363" s="21"/>
      <c r="J363" s="21"/>
      <c r="K363" s="21"/>
      <c r="L363" s="21"/>
      <c r="M363" s="21"/>
    </row>
    <row r="364" spans="1:13" ht="28.5" customHeight="1">
      <c r="A364" s="15" t="s">
        <v>645</v>
      </c>
      <c r="B364" s="16" t="s">
        <v>646</v>
      </c>
      <c r="C364" s="17">
        <v>-581492</v>
      </c>
      <c r="D364" s="17">
        <v>0</v>
      </c>
      <c r="E364" s="17">
        <v>0</v>
      </c>
      <c r="F364" s="17">
        <v>-581492</v>
      </c>
      <c r="I364" s="21"/>
      <c r="J364" s="21"/>
      <c r="K364" s="21"/>
      <c r="L364" s="21"/>
      <c r="M364" s="21"/>
    </row>
    <row r="365" spans="1:13" ht="28.5" customHeight="1">
      <c r="A365" s="15" t="s">
        <v>647</v>
      </c>
      <c r="B365" s="16" t="s">
        <v>648</v>
      </c>
      <c r="C365" s="17">
        <v>810900</v>
      </c>
      <c r="D365" s="17">
        <v>571615</v>
      </c>
      <c r="E365" s="17">
        <v>596864</v>
      </c>
      <c r="F365" s="17">
        <v>1979379</v>
      </c>
      <c r="I365" s="21"/>
      <c r="J365" s="21"/>
      <c r="K365" s="21"/>
      <c r="L365" s="21"/>
      <c r="M365" s="21"/>
    </row>
    <row r="366" spans="1:13" ht="28.5" customHeight="1">
      <c r="A366" s="15" t="s">
        <v>649</v>
      </c>
      <c r="B366" s="16" t="s">
        <v>650</v>
      </c>
      <c r="C366" s="17">
        <v>778413</v>
      </c>
      <c r="D366" s="17">
        <v>792035</v>
      </c>
      <c r="E366" s="17">
        <v>428094</v>
      </c>
      <c r="F366" s="17">
        <v>1998542</v>
      </c>
      <c r="I366" s="21"/>
      <c r="J366" s="21"/>
      <c r="K366" s="21"/>
      <c r="L366" s="21"/>
      <c r="M366" s="21"/>
    </row>
    <row r="367" spans="1:13" ht="28.5" customHeight="1">
      <c r="A367" s="15" t="s">
        <v>651</v>
      </c>
      <c r="B367" s="16" t="s">
        <v>652</v>
      </c>
      <c r="C367" s="17">
        <v>649173</v>
      </c>
      <c r="D367" s="17">
        <v>507133</v>
      </c>
      <c r="E367" s="17">
        <v>283140</v>
      </c>
      <c r="F367" s="17">
        <v>1439446</v>
      </c>
      <c r="I367" s="21"/>
      <c r="J367" s="21"/>
      <c r="K367" s="21"/>
      <c r="L367" s="21"/>
      <c r="M367" s="21"/>
    </row>
    <row r="368" spans="1:13" ht="28.5" customHeight="1">
      <c r="A368" s="15" t="s">
        <v>653</v>
      </c>
      <c r="B368" s="16" t="s">
        <v>654</v>
      </c>
      <c r="C368" s="17">
        <v>1839030</v>
      </c>
      <c r="D368" s="17">
        <v>1751027</v>
      </c>
      <c r="E368" s="17">
        <v>1834255</v>
      </c>
      <c r="F368" s="17">
        <v>5424312</v>
      </c>
      <c r="I368" s="21"/>
      <c r="J368" s="21"/>
      <c r="K368" s="21"/>
      <c r="L368" s="21"/>
      <c r="M368" s="21"/>
    </row>
    <row r="369" spans="1:13" ht="28.5" customHeight="1">
      <c r="A369" s="15" t="s">
        <v>655</v>
      </c>
      <c r="B369" s="16" t="s">
        <v>656</v>
      </c>
      <c r="C369" s="17">
        <v>7465630</v>
      </c>
      <c r="D369" s="17">
        <v>20405282</v>
      </c>
      <c r="E369" s="17">
        <v>50035813</v>
      </c>
      <c r="F369" s="17">
        <v>77906725</v>
      </c>
      <c r="I369" s="21"/>
      <c r="J369" s="21"/>
      <c r="K369" s="21"/>
      <c r="L369" s="21"/>
      <c r="M369" s="21"/>
    </row>
    <row r="370" spans="1:13" ht="28.5" customHeight="1">
      <c r="A370" s="15" t="s">
        <v>657</v>
      </c>
      <c r="B370" s="16" t="s">
        <v>658</v>
      </c>
      <c r="C370" s="17">
        <v>0</v>
      </c>
      <c r="D370" s="17">
        <v>15122901</v>
      </c>
      <c r="E370" s="17">
        <v>3147793</v>
      </c>
      <c r="F370" s="17">
        <v>18270694</v>
      </c>
      <c r="I370" s="21"/>
      <c r="J370" s="21"/>
      <c r="K370" s="21"/>
      <c r="L370" s="21"/>
      <c r="M370" s="21"/>
    </row>
    <row r="371" spans="1:13" ht="28.5" customHeight="1">
      <c r="A371" s="15" t="s">
        <v>659</v>
      </c>
      <c r="B371" s="16" t="s">
        <v>660</v>
      </c>
      <c r="C371" s="17">
        <v>113</v>
      </c>
      <c r="D371" s="17">
        <v>0</v>
      </c>
      <c r="E371" s="17">
        <v>0</v>
      </c>
      <c r="F371" s="17">
        <v>113</v>
      </c>
      <c r="I371" s="21"/>
      <c r="J371" s="21"/>
      <c r="K371" s="21"/>
      <c r="L371" s="21"/>
      <c r="M371" s="21"/>
    </row>
    <row r="372" spans="1:13" ht="28.5" customHeight="1">
      <c r="A372" s="15" t="s">
        <v>661</v>
      </c>
      <c r="B372" s="16" t="s">
        <v>662</v>
      </c>
      <c r="C372" s="17">
        <v>943403</v>
      </c>
      <c r="D372" s="17">
        <v>816578</v>
      </c>
      <c r="E372" s="17">
        <v>989178</v>
      </c>
      <c r="F372" s="17">
        <v>2749159</v>
      </c>
      <c r="I372" s="21"/>
      <c r="J372" s="21"/>
      <c r="K372" s="21"/>
      <c r="L372" s="21"/>
      <c r="M372" s="21"/>
    </row>
    <row r="373" spans="1:13" ht="28.5" customHeight="1">
      <c r="A373" s="15" t="s">
        <v>663</v>
      </c>
      <c r="B373" s="16" t="s">
        <v>664</v>
      </c>
      <c r="C373" s="17">
        <v>598787</v>
      </c>
      <c r="D373" s="17">
        <v>1103776</v>
      </c>
      <c r="E373" s="17">
        <v>1182626</v>
      </c>
      <c r="F373" s="17">
        <v>2885189</v>
      </c>
      <c r="I373" s="21"/>
      <c r="J373" s="21"/>
      <c r="K373" s="21"/>
      <c r="L373" s="21"/>
      <c r="M373" s="21"/>
    </row>
    <row r="374" spans="1:13" ht="28.5" customHeight="1">
      <c r="A374" s="15" t="s">
        <v>665</v>
      </c>
      <c r="B374" s="16" t="s">
        <v>666</v>
      </c>
      <c r="C374" s="17">
        <v>-689220</v>
      </c>
      <c r="D374" s="17">
        <v>0</v>
      </c>
      <c r="E374" s="17">
        <v>0</v>
      </c>
      <c r="F374" s="17">
        <v>-689220</v>
      </c>
      <c r="I374" s="21"/>
      <c r="J374" s="21"/>
      <c r="K374" s="21"/>
      <c r="L374" s="21"/>
      <c r="M374" s="21"/>
    </row>
    <row r="375" spans="1:13" s="3" customFormat="1" ht="28.5" customHeight="1">
      <c r="A375" s="18">
        <v>1038122</v>
      </c>
      <c r="B375" s="19" t="s">
        <v>667</v>
      </c>
      <c r="C375" s="20">
        <f>88297469-88279433</f>
        <v>18036</v>
      </c>
      <c r="D375" s="20">
        <v>88279433</v>
      </c>
      <c r="E375" s="20">
        <v>759295</v>
      </c>
      <c r="F375" s="20">
        <f>SUM(C375:E375)</f>
        <v>89056764</v>
      </c>
      <c r="G375" s="2"/>
      <c r="I375" s="21"/>
      <c r="J375" s="21"/>
      <c r="K375" s="21"/>
      <c r="L375" s="21"/>
      <c r="M375" s="21"/>
    </row>
    <row r="376" spans="1:13" ht="28.5" customHeight="1">
      <c r="A376" s="15" t="s">
        <v>668</v>
      </c>
      <c r="B376" s="16" t="s">
        <v>669</v>
      </c>
      <c r="C376" s="17">
        <v>151318</v>
      </c>
      <c r="D376" s="17">
        <v>0</v>
      </c>
      <c r="E376" s="17">
        <v>0</v>
      </c>
      <c r="F376" s="17">
        <v>151318</v>
      </c>
      <c r="I376" s="21"/>
      <c r="J376" s="21"/>
      <c r="K376" s="21"/>
      <c r="L376" s="21"/>
      <c r="M376" s="21"/>
    </row>
    <row r="377" spans="1:13" ht="28.5" customHeight="1">
      <c r="A377" s="15" t="s">
        <v>670</v>
      </c>
      <c r="B377" s="16" t="s">
        <v>671</v>
      </c>
      <c r="C377" s="17">
        <v>9406932</v>
      </c>
      <c r="D377" s="17">
        <v>618137</v>
      </c>
      <c r="E377" s="17">
        <v>0</v>
      </c>
      <c r="F377" s="17">
        <v>10025069</v>
      </c>
      <c r="I377" s="21"/>
      <c r="J377" s="21"/>
      <c r="K377" s="21"/>
      <c r="L377" s="21"/>
      <c r="M377" s="21"/>
    </row>
    <row r="378" spans="1:13" ht="28.5" customHeight="1">
      <c r="A378" s="15" t="s">
        <v>672</v>
      </c>
      <c r="B378" s="16" t="s">
        <v>673</v>
      </c>
      <c r="C378" s="17">
        <v>-158292</v>
      </c>
      <c r="D378" s="17">
        <v>0</v>
      </c>
      <c r="E378" s="17">
        <v>0</v>
      </c>
      <c r="F378" s="17">
        <v>-158292</v>
      </c>
      <c r="I378" s="21"/>
      <c r="J378" s="21"/>
      <c r="K378" s="21"/>
      <c r="L378" s="21"/>
      <c r="M378" s="21"/>
    </row>
    <row r="379" spans="1:13" ht="28.5" customHeight="1">
      <c r="A379" s="15" t="s">
        <v>674</v>
      </c>
      <c r="B379" s="16" t="s">
        <v>675</v>
      </c>
      <c r="C379" s="17">
        <v>8430638</v>
      </c>
      <c r="D379" s="17">
        <v>5945052</v>
      </c>
      <c r="E379" s="17">
        <v>4586993</v>
      </c>
      <c r="F379" s="17">
        <v>18962683</v>
      </c>
      <c r="I379" s="21"/>
      <c r="J379" s="21"/>
      <c r="K379" s="21"/>
      <c r="L379" s="21"/>
      <c r="M379" s="21"/>
    </row>
    <row r="380" spans="1:13" ht="28.5" customHeight="1">
      <c r="A380" s="15" t="s">
        <v>676</v>
      </c>
      <c r="B380" s="16" t="s">
        <v>677</v>
      </c>
      <c r="C380" s="17">
        <v>130655</v>
      </c>
      <c r="D380" s="17">
        <v>0</v>
      </c>
      <c r="E380" s="17">
        <v>57415</v>
      </c>
      <c r="F380" s="17">
        <v>188070</v>
      </c>
      <c r="I380" s="21"/>
      <c r="J380" s="21"/>
      <c r="K380" s="21"/>
      <c r="L380" s="21"/>
      <c r="M380" s="21"/>
    </row>
    <row r="381" spans="1:13" ht="28.5" customHeight="1">
      <c r="A381" s="15" t="s">
        <v>678</v>
      </c>
      <c r="B381" s="16" t="s">
        <v>679</v>
      </c>
      <c r="C381" s="17">
        <v>425243</v>
      </c>
      <c r="D381" s="17">
        <v>252984</v>
      </c>
      <c r="E381" s="17">
        <v>188307</v>
      </c>
      <c r="F381" s="17">
        <v>866534</v>
      </c>
      <c r="I381" s="21"/>
      <c r="J381" s="21"/>
      <c r="K381" s="21"/>
      <c r="L381" s="21"/>
      <c r="M381" s="21"/>
    </row>
    <row r="382" spans="1:13" ht="28.5" customHeight="1">
      <c r="A382" s="15" t="s">
        <v>680</v>
      </c>
      <c r="B382" s="16" t="s">
        <v>681</v>
      </c>
      <c r="C382" s="17">
        <v>361983</v>
      </c>
      <c r="D382" s="17">
        <v>134065</v>
      </c>
      <c r="E382" s="17">
        <v>0</v>
      </c>
      <c r="F382" s="17">
        <v>496048</v>
      </c>
      <c r="I382" s="21"/>
      <c r="J382" s="21"/>
      <c r="K382" s="21"/>
      <c r="L382" s="21"/>
      <c r="M382" s="21"/>
    </row>
    <row r="383" spans="1:13" ht="28.5" customHeight="1">
      <c r="A383" s="15" t="s">
        <v>682</v>
      </c>
      <c r="B383" s="16" t="s">
        <v>683</v>
      </c>
      <c r="C383" s="17">
        <v>9073783</v>
      </c>
      <c r="D383" s="17">
        <v>6352715</v>
      </c>
      <c r="E383" s="17">
        <v>6470666</v>
      </c>
      <c r="F383" s="17">
        <v>21897164</v>
      </c>
      <c r="I383" s="21"/>
      <c r="J383" s="21"/>
      <c r="K383" s="21"/>
      <c r="L383" s="21"/>
      <c r="M383" s="21"/>
    </row>
    <row r="384" spans="1:13" ht="28.5" customHeight="1">
      <c r="A384" s="15" t="s">
        <v>684</v>
      </c>
      <c r="B384" s="16" t="s">
        <v>685</v>
      </c>
      <c r="C384" s="17">
        <v>3381198</v>
      </c>
      <c r="D384" s="17">
        <v>0</v>
      </c>
      <c r="E384" s="17">
        <v>0</v>
      </c>
      <c r="F384" s="17">
        <v>3381198</v>
      </c>
      <c r="I384" s="21"/>
      <c r="J384" s="21"/>
      <c r="K384" s="21"/>
      <c r="L384" s="21"/>
      <c r="M384" s="21"/>
    </row>
    <row r="385" spans="1:13" ht="28.5" customHeight="1">
      <c r="A385" s="15" t="s">
        <v>686</v>
      </c>
      <c r="B385" s="16" t="s">
        <v>687</v>
      </c>
      <c r="C385" s="17">
        <v>3029299</v>
      </c>
      <c r="D385" s="17">
        <v>0</v>
      </c>
      <c r="E385" s="17">
        <v>0</v>
      </c>
      <c r="F385" s="17">
        <v>3029299</v>
      </c>
      <c r="I385" s="21"/>
      <c r="J385" s="21"/>
      <c r="K385" s="21"/>
      <c r="L385" s="21"/>
      <c r="M385" s="21"/>
    </row>
    <row r="386" spans="1:13" ht="28.5" customHeight="1">
      <c r="A386" s="15" t="s">
        <v>688</v>
      </c>
      <c r="B386" s="16" t="s">
        <v>689</v>
      </c>
      <c r="C386" s="17">
        <v>6367979</v>
      </c>
      <c r="D386" s="17">
        <v>0</v>
      </c>
      <c r="E386" s="17">
        <v>0</v>
      </c>
      <c r="F386" s="17">
        <v>6367979</v>
      </c>
      <c r="I386" s="21"/>
      <c r="J386" s="21"/>
      <c r="K386" s="21"/>
      <c r="L386" s="21"/>
      <c r="M386" s="21"/>
    </row>
    <row r="387" spans="1:13" ht="28.5" customHeight="1">
      <c r="A387" s="15" t="s">
        <v>690</v>
      </c>
      <c r="B387" s="16" t="s">
        <v>691</v>
      </c>
      <c r="C387" s="17">
        <v>1247043</v>
      </c>
      <c r="D387" s="17">
        <v>0</v>
      </c>
      <c r="E387" s="17">
        <v>0</v>
      </c>
      <c r="F387" s="17">
        <v>1247043</v>
      </c>
      <c r="I387" s="21"/>
      <c r="J387" s="21"/>
      <c r="K387" s="21"/>
      <c r="L387" s="21"/>
      <c r="M387" s="21"/>
    </row>
    <row r="388" spans="1:13" ht="28.5" customHeight="1">
      <c r="A388" s="15" t="s">
        <v>692</v>
      </c>
      <c r="B388" s="16" t="s">
        <v>693</v>
      </c>
      <c r="C388" s="17">
        <v>1653693</v>
      </c>
      <c r="D388" s="17">
        <v>5299</v>
      </c>
      <c r="E388" s="17">
        <v>0</v>
      </c>
      <c r="F388" s="17">
        <v>1658992</v>
      </c>
      <c r="I388" s="21"/>
      <c r="J388" s="21"/>
      <c r="K388" s="21"/>
      <c r="L388" s="21"/>
      <c r="M388" s="21"/>
    </row>
    <row r="389" spans="1:13" ht="28.5" customHeight="1">
      <c r="A389" s="15" t="s">
        <v>694</v>
      </c>
      <c r="B389" s="16" t="s">
        <v>695</v>
      </c>
      <c r="C389" s="17">
        <v>1173819</v>
      </c>
      <c r="D389" s="17">
        <v>866857</v>
      </c>
      <c r="E389" s="17">
        <v>0</v>
      </c>
      <c r="F389" s="17">
        <v>2040676</v>
      </c>
      <c r="I389" s="21"/>
      <c r="J389" s="21"/>
      <c r="K389" s="21"/>
      <c r="L389" s="21"/>
      <c r="M389" s="21"/>
    </row>
    <row r="390" spans="1:13" ht="28.5" customHeight="1">
      <c r="A390" s="15" t="s">
        <v>696</v>
      </c>
      <c r="B390" s="16" t="s">
        <v>697</v>
      </c>
      <c r="C390" s="17">
        <v>9708147</v>
      </c>
      <c r="D390" s="17">
        <v>6342564</v>
      </c>
      <c r="E390" s="17">
        <v>6786992</v>
      </c>
      <c r="F390" s="17">
        <v>22837703</v>
      </c>
      <c r="I390" s="21"/>
      <c r="J390" s="21"/>
      <c r="K390" s="21"/>
      <c r="L390" s="21"/>
      <c r="M390" s="21"/>
    </row>
    <row r="391" spans="1:13" ht="28.5" customHeight="1">
      <c r="A391" s="15" t="s">
        <v>698</v>
      </c>
      <c r="B391" s="16" t="s">
        <v>699</v>
      </c>
      <c r="C391" s="17">
        <v>10308705</v>
      </c>
      <c r="D391" s="17">
        <v>7160981</v>
      </c>
      <c r="E391" s="17">
        <v>7029383</v>
      </c>
      <c r="F391" s="17">
        <v>24499069</v>
      </c>
      <c r="I391" s="21"/>
      <c r="J391" s="21"/>
      <c r="K391" s="21"/>
      <c r="L391" s="21"/>
      <c r="M391" s="21"/>
    </row>
    <row r="392" spans="1:13" ht="28.5" customHeight="1">
      <c r="A392" s="15" t="s">
        <v>700</v>
      </c>
      <c r="B392" s="16" t="s">
        <v>701</v>
      </c>
      <c r="C392" s="17">
        <v>10239082</v>
      </c>
      <c r="D392" s="17">
        <v>7045052</v>
      </c>
      <c r="E392" s="17">
        <v>6786992</v>
      </c>
      <c r="F392" s="17">
        <v>24071126</v>
      </c>
      <c r="I392" s="21"/>
      <c r="J392" s="21"/>
      <c r="K392" s="21"/>
      <c r="L392" s="21"/>
      <c r="M392" s="21"/>
    </row>
    <row r="393" spans="1:13" ht="28.5" customHeight="1">
      <c r="A393" s="15" t="s">
        <v>702</v>
      </c>
      <c r="B393" s="16" t="s">
        <v>703</v>
      </c>
      <c r="C393" s="17">
        <v>7796437</v>
      </c>
      <c r="D393" s="17">
        <v>6514386</v>
      </c>
      <c r="E393" s="17">
        <v>5913107</v>
      </c>
      <c r="F393" s="17">
        <v>20223930</v>
      </c>
      <c r="I393" s="21"/>
      <c r="J393" s="21"/>
      <c r="K393" s="21"/>
      <c r="L393" s="21"/>
      <c r="M393" s="21"/>
    </row>
    <row r="394" spans="1:13" ht="28.5" customHeight="1">
      <c r="A394" s="15" t="s">
        <v>704</v>
      </c>
      <c r="B394" s="16" t="s">
        <v>705</v>
      </c>
      <c r="C394" s="17">
        <v>2555988</v>
      </c>
      <c r="D394" s="17">
        <v>2318071</v>
      </c>
      <c r="E394" s="17">
        <v>3278802</v>
      </c>
      <c r="F394" s="17">
        <v>8152861</v>
      </c>
      <c r="I394" s="21"/>
      <c r="J394" s="21"/>
      <c r="K394" s="21"/>
      <c r="L394" s="21"/>
      <c r="M394" s="21"/>
    </row>
    <row r="395" spans="1:13" ht="28.5" customHeight="1">
      <c r="A395" s="15" t="s">
        <v>706</v>
      </c>
      <c r="B395" s="16" t="s">
        <v>707</v>
      </c>
      <c r="C395" s="17">
        <v>1413252</v>
      </c>
      <c r="D395" s="17">
        <v>71000</v>
      </c>
      <c r="E395" s="17">
        <v>0</v>
      </c>
      <c r="F395" s="17">
        <v>1484252</v>
      </c>
      <c r="I395" s="21"/>
      <c r="J395" s="21"/>
      <c r="K395" s="21"/>
      <c r="L395" s="21"/>
      <c r="M395" s="21"/>
    </row>
    <row r="396" spans="1:13" ht="28.5" customHeight="1">
      <c r="A396" s="15" t="s">
        <v>708</v>
      </c>
      <c r="B396" s="16" t="s">
        <v>709</v>
      </c>
      <c r="C396" s="17">
        <v>1882726</v>
      </c>
      <c r="D396" s="17">
        <v>96093</v>
      </c>
      <c r="E396" s="17">
        <v>0</v>
      </c>
      <c r="F396" s="17">
        <v>1978819</v>
      </c>
      <c r="I396" s="21"/>
      <c r="J396" s="21"/>
      <c r="K396" s="21"/>
      <c r="L396" s="21"/>
      <c r="M396" s="21"/>
    </row>
    <row r="397" spans="1:13" ht="28.5" customHeight="1">
      <c r="A397" s="15" t="s">
        <v>710</v>
      </c>
      <c r="B397" s="16" t="s">
        <v>711</v>
      </c>
      <c r="C397" s="17">
        <v>3464825</v>
      </c>
      <c r="D397" s="17">
        <v>19199</v>
      </c>
      <c r="E397" s="17">
        <v>0</v>
      </c>
      <c r="F397" s="17">
        <v>3484024</v>
      </c>
      <c r="I397" s="21"/>
      <c r="J397" s="21"/>
      <c r="K397" s="21"/>
      <c r="L397" s="21"/>
      <c r="M397" s="21"/>
    </row>
    <row r="398" spans="1:13" ht="28.5" customHeight="1">
      <c r="A398" s="15" t="s">
        <v>712</v>
      </c>
      <c r="B398" s="16" t="s">
        <v>713</v>
      </c>
      <c r="C398" s="17">
        <v>1992242</v>
      </c>
      <c r="D398" s="17">
        <v>38792</v>
      </c>
      <c r="E398" s="17">
        <v>0</v>
      </c>
      <c r="F398" s="17">
        <v>2031034</v>
      </c>
      <c r="I398" s="21"/>
      <c r="J398" s="21"/>
      <c r="K398" s="21"/>
      <c r="L398" s="21"/>
      <c r="M398" s="21"/>
    </row>
    <row r="399" spans="1:13" ht="28.5" customHeight="1">
      <c r="A399" s="15" t="s">
        <v>714</v>
      </c>
      <c r="B399" s="16" t="s">
        <v>715</v>
      </c>
      <c r="C399" s="17">
        <v>1061010</v>
      </c>
      <c r="D399" s="17">
        <v>109773</v>
      </c>
      <c r="E399" s="17">
        <v>0</v>
      </c>
      <c r="F399" s="17">
        <v>1170783</v>
      </c>
      <c r="I399" s="21"/>
      <c r="J399" s="21"/>
      <c r="K399" s="21"/>
      <c r="L399" s="21"/>
      <c r="M399" s="21"/>
    </row>
    <row r="400" spans="1:13" ht="28.5" customHeight="1">
      <c r="A400" s="15" t="s">
        <v>716</v>
      </c>
      <c r="B400" s="16" t="s">
        <v>717</v>
      </c>
      <c r="C400" s="17">
        <v>680370</v>
      </c>
      <c r="D400" s="17">
        <v>0</v>
      </c>
      <c r="E400" s="17">
        <v>0</v>
      </c>
      <c r="F400" s="17">
        <v>680370</v>
      </c>
      <c r="I400" s="21"/>
      <c r="J400" s="21"/>
      <c r="K400" s="21"/>
      <c r="L400" s="21"/>
      <c r="M400" s="21"/>
    </row>
    <row r="401" spans="1:13" ht="28.5" customHeight="1">
      <c r="A401" s="15" t="s">
        <v>718</v>
      </c>
      <c r="B401" s="16" t="s">
        <v>719</v>
      </c>
      <c r="C401" s="17">
        <v>1326577</v>
      </c>
      <c r="D401" s="17">
        <v>0</v>
      </c>
      <c r="E401" s="17">
        <v>0</v>
      </c>
      <c r="F401" s="17">
        <v>1326577</v>
      </c>
      <c r="I401" s="21"/>
      <c r="J401" s="21"/>
      <c r="K401" s="21"/>
      <c r="L401" s="21"/>
      <c r="M401" s="21"/>
    </row>
    <row r="402" spans="1:13" ht="28.5" customHeight="1">
      <c r="A402" s="15" t="s">
        <v>720</v>
      </c>
      <c r="B402" s="16" t="s">
        <v>721</v>
      </c>
      <c r="C402" s="17">
        <v>480598</v>
      </c>
      <c r="D402" s="17">
        <v>1735603</v>
      </c>
      <c r="E402" s="17">
        <v>2864052</v>
      </c>
      <c r="F402" s="17">
        <v>5080253</v>
      </c>
      <c r="I402" s="21"/>
      <c r="J402" s="21"/>
      <c r="K402" s="21"/>
      <c r="L402" s="21"/>
      <c r="M402" s="21"/>
    </row>
    <row r="403" spans="1:13" ht="28.5" customHeight="1">
      <c r="A403" s="15" t="s">
        <v>722</v>
      </c>
      <c r="B403" s="16" t="s">
        <v>723</v>
      </c>
      <c r="C403" s="17">
        <v>1314448</v>
      </c>
      <c r="D403" s="17">
        <v>25010066</v>
      </c>
      <c r="E403" s="17">
        <v>0</v>
      </c>
      <c r="F403" s="17">
        <v>26324514</v>
      </c>
      <c r="I403" s="21"/>
      <c r="J403" s="21"/>
      <c r="K403" s="21"/>
      <c r="L403" s="21"/>
      <c r="M403" s="21"/>
    </row>
    <row r="404" spans="1:13" ht="28.5" customHeight="1">
      <c r="A404" s="15" t="s">
        <v>724</v>
      </c>
      <c r="B404" s="16" t="s">
        <v>725</v>
      </c>
      <c r="C404" s="17">
        <v>9164158</v>
      </c>
      <c r="D404" s="17">
        <v>153553</v>
      </c>
      <c r="E404" s="17">
        <v>0</v>
      </c>
      <c r="F404" s="17">
        <v>9317711</v>
      </c>
      <c r="I404" s="21"/>
      <c r="J404" s="21"/>
      <c r="K404" s="21"/>
      <c r="L404" s="21"/>
      <c r="M404" s="21"/>
    </row>
    <row r="405" spans="1:13" ht="28.5" customHeight="1">
      <c r="A405" s="15" t="s">
        <v>726</v>
      </c>
      <c r="B405" s="16" t="s">
        <v>727</v>
      </c>
      <c r="C405" s="17">
        <v>679403</v>
      </c>
      <c r="D405" s="17">
        <v>0</v>
      </c>
      <c r="E405" s="17">
        <v>0</v>
      </c>
      <c r="F405" s="17">
        <v>679403</v>
      </c>
      <c r="I405" s="21"/>
      <c r="J405" s="21"/>
      <c r="K405" s="21"/>
      <c r="L405" s="21"/>
      <c r="M405" s="21"/>
    </row>
    <row r="406" spans="1:13" ht="28.5" customHeight="1">
      <c r="A406" s="15" t="s">
        <v>728</v>
      </c>
      <c r="B406" s="16" t="s">
        <v>729</v>
      </c>
      <c r="C406" s="17">
        <v>455481</v>
      </c>
      <c r="D406" s="17">
        <v>295054</v>
      </c>
      <c r="E406" s="17">
        <v>0</v>
      </c>
      <c r="F406" s="17">
        <v>750535</v>
      </c>
      <c r="I406" s="21"/>
      <c r="J406" s="21"/>
      <c r="K406" s="21"/>
      <c r="L406" s="21"/>
      <c r="M406" s="21"/>
    </row>
    <row r="407" spans="1:13" ht="28.5" customHeight="1">
      <c r="A407" s="15" t="s">
        <v>730</v>
      </c>
      <c r="B407" s="16" t="s">
        <v>731</v>
      </c>
      <c r="C407" s="17">
        <v>2711867</v>
      </c>
      <c r="D407" s="17">
        <v>29989864</v>
      </c>
      <c r="E407" s="17">
        <v>0</v>
      </c>
      <c r="F407" s="17">
        <v>32701731</v>
      </c>
      <c r="I407" s="21"/>
      <c r="J407" s="21"/>
      <c r="K407" s="21"/>
      <c r="L407" s="21"/>
      <c r="M407" s="21"/>
    </row>
    <row r="408" spans="1:13" ht="28.5" customHeight="1">
      <c r="A408" s="15" t="s">
        <v>732</v>
      </c>
      <c r="B408" s="16" t="s">
        <v>733</v>
      </c>
      <c r="C408" s="17">
        <v>-1166000</v>
      </c>
      <c r="D408" s="17">
        <v>0</v>
      </c>
      <c r="E408" s="17">
        <v>0</v>
      </c>
      <c r="F408" s="17">
        <v>-1166000</v>
      </c>
      <c r="I408" s="21"/>
      <c r="J408" s="21"/>
      <c r="K408" s="21"/>
      <c r="L408" s="21"/>
      <c r="M408" s="21"/>
    </row>
    <row r="409" spans="1:13" ht="28.5" customHeight="1">
      <c r="A409" s="15" t="s">
        <v>734</v>
      </c>
      <c r="B409" s="16" t="s">
        <v>735</v>
      </c>
      <c r="C409" s="17">
        <v>604972</v>
      </c>
      <c r="D409" s="17">
        <v>3989118</v>
      </c>
      <c r="E409" s="17">
        <v>73610752</v>
      </c>
      <c r="F409" s="17">
        <v>78204842</v>
      </c>
      <c r="I409" s="21"/>
      <c r="J409" s="21"/>
      <c r="K409" s="21"/>
      <c r="L409" s="21"/>
      <c r="M409" s="21"/>
    </row>
    <row r="410" spans="1:13" ht="28.5" customHeight="1">
      <c r="A410" s="15" t="s">
        <v>736</v>
      </c>
      <c r="B410" s="16" t="s">
        <v>737</v>
      </c>
      <c r="C410" s="17">
        <v>3225907</v>
      </c>
      <c r="D410" s="17">
        <v>38266467</v>
      </c>
      <c r="E410" s="17">
        <v>0</v>
      </c>
      <c r="F410" s="17">
        <v>41492374</v>
      </c>
      <c r="I410" s="21"/>
      <c r="J410" s="21"/>
      <c r="K410" s="21"/>
      <c r="L410" s="21"/>
      <c r="M410" s="21"/>
    </row>
    <row r="411" spans="1:13" ht="28.5" customHeight="1">
      <c r="A411" s="15" t="s">
        <v>738</v>
      </c>
      <c r="B411" s="16" t="s">
        <v>739</v>
      </c>
      <c r="C411" s="17">
        <v>26475666</v>
      </c>
      <c r="D411" s="17">
        <v>740981</v>
      </c>
      <c r="E411" s="17">
        <v>0</v>
      </c>
      <c r="F411" s="17">
        <v>27216647</v>
      </c>
      <c r="I411" s="21"/>
      <c r="J411" s="21"/>
      <c r="K411" s="21"/>
      <c r="L411" s="21"/>
      <c r="M411" s="21"/>
    </row>
    <row r="412" spans="1:13" ht="28.5" customHeight="1">
      <c r="A412" s="15" t="s">
        <v>740</v>
      </c>
      <c r="B412" s="16" t="s">
        <v>741</v>
      </c>
      <c r="C412" s="17">
        <v>5557931</v>
      </c>
      <c r="D412" s="17">
        <v>1172993</v>
      </c>
      <c r="E412" s="17">
        <v>462427</v>
      </c>
      <c r="F412" s="17">
        <v>7193351</v>
      </c>
      <c r="I412" s="21"/>
      <c r="J412" s="21"/>
      <c r="K412" s="21"/>
      <c r="L412" s="21"/>
      <c r="M412" s="21"/>
    </row>
    <row r="413" spans="1:13" s="3" customFormat="1" ht="28.5" customHeight="1">
      <c r="A413" s="18" t="s">
        <v>742</v>
      </c>
      <c r="B413" s="19" t="s">
        <v>743</v>
      </c>
      <c r="C413" s="20">
        <f>20639136-18335233</f>
        <v>2303903</v>
      </c>
      <c r="D413" s="20">
        <f>84729218+18335233</f>
        <v>103064451</v>
      </c>
      <c r="E413" s="20">
        <v>358982</v>
      </c>
      <c r="F413" s="20">
        <f>SUM(C413:E413)</f>
        <v>105727336</v>
      </c>
      <c r="G413" s="2"/>
      <c r="I413" s="21"/>
      <c r="J413" s="21"/>
      <c r="K413" s="21"/>
      <c r="L413" s="21"/>
      <c r="M413" s="21"/>
    </row>
    <row r="414" spans="1:13" ht="39" customHeight="1">
      <c r="A414" s="15" t="s">
        <v>744</v>
      </c>
      <c r="B414" s="16" t="s">
        <v>745</v>
      </c>
      <c r="C414" s="17">
        <v>2260964</v>
      </c>
      <c r="D414" s="17">
        <v>0</v>
      </c>
      <c r="E414" s="17">
        <v>0</v>
      </c>
      <c r="F414" s="17">
        <v>2260964</v>
      </c>
      <c r="I414" s="21"/>
      <c r="J414" s="21"/>
      <c r="K414" s="21"/>
      <c r="L414" s="21"/>
      <c r="M414" s="21"/>
    </row>
    <row r="415" spans="1:13" ht="39" customHeight="1">
      <c r="A415" s="15" t="s">
        <v>746</v>
      </c>
      <c r="B415" s="16" t="s">
        <v>747</v>
      </c>
      <c r="C415" s="17">
        <v>2545618</v>
      </c>
      <c r="D415" s="17">
        <v>0</v>
      </c>
      <c r="E415" s="17">
        <v>0</v>
      </c>
      <c r="F415" s="17">
        <v>2545618</v>
      </c>
      <c r="I415" s="21"/>
      <c r="J415" s="21"/>
      <c r="K415" s="21"/>
      <c r="L415" s="21"/>
      <c r="M415" s="21"/>
    </row>
    <row r="416" spans="1:13" ht="39" customHeight="1">
      <c r="A416" s="15" t="s">
        <v>748</v>
      </c>
      <c r="B416" s="16" t="s">
        <v>749</v>
      </c>
      <c r="C416" s="17">
        <v>10340419</v>
      </c>
      <c r="D416" s="17">
        <v>132541</v>
      </c>
      <c r="E416" s="17">
        <v>0</v>
      </c>
      <c r="F416" s="17">
        <v>10472960</v>
      </c>
      <c r="I416" s="21"/>
      <c r="J416" s="21"/>
      <c r="K416" s="21"/>
      <c r="L416" s="21"/>
      <c r="M416" s="21"/>
    </row>
    <row r="417" spans="1:13" ht="39" customHeight="1">
      <c r="A417" s="15" t="s">
        <v>750</v>
      </c>
      <c r="B417" s="16" t="s">
        <v>751</v>
      </c>
      <c r="C417" s="17">
        <v>0</v>
      </c>
      <c r="D417" s="17">
        <v>12710945</v>
      </c>
      <c r="E417" s="17">
        <v>1777945</v>
      </c>
      <c r="F417" s="17">
        <v>14488890</v>
      </c>
      <c r="I417" s="21"/>
      <c r="J417" s="21"/>
      <c r="K417" s="21"/>
      <c r="L417" s="21"/>
      <c r="M417" s="21"/>
    </row>
    <row r="418" spans="1:13" ht="39" customHeight="1">
      <c r="A418" s="15" t="s">
        <v>752</v>
      </c>
      <c r="B418" s="16" t="s">
        <v>753</v>
      </c>
      <c r="C418" s="17">
        <v>0</v>
      </c>
      <c r="D418" s="17">
        <v>12947810</v>
      </c>
      <c r="E418" s="17">
        <v>795179</v>
      </c>
      <c r="F418" s="17">
        <v>13742989</v>
      </c>
      <c r="I418" s="21"/>
      <c r="J418" s="21"/>
      <c r="K418" s="21"/>
      <c r="L418" s="21"/>
      <c r="M418" s="21"/>
    </row>
    <row r="419" spans="1:13" ht="28.5" customHeight="1">
      <c r="A419" s="15" t="s">
        <v>754</v>
      </c>
      <c r="B419" s="16" t="s">
        <v>755</v>
      </c>
      <c r="C419" s="17">
        <v>764724</v>
      </c>
      <c r="D419" s="17">
        <v>0</v>
      </c>
      <c r="E419" s="17">
        <v>0</v>
      </c>
      <c r="F419" s="17">
        <v>764724</v>
      </c>
      <c r="I419" s="21"/>
      <c r="J419" s="21"/>
      <c r="K419" s="21"/>
      <c r="L419" s="21"/>
      <c r="M419" s="21"/>
    </row>
    <row r="420" spans="1:13" ht="28.5" customHeight="1">
      <c r="A420" s="15" t="s">
        <v>756</v>
      </c>
      <c r="B420" s="16" t="s">
        <v>757</v>
      </c>
      <c r="C420" s="17">
        <v>4520365</v>
      </c>
      <c r="D420" s="17">
        <v>8686827</v>
      </c>
      <c r="E420" s="17">
        <v>0</v>
      </c>
      <c r="F420" s="17">
        <v>13207192</v>
      </c>
      <c r="I420" s="21"/>
      <c r="J420" s="21"/>
      <c r="K420" s="21"/>
      <c r="L420" s="21"/>
      <c r="M420" s="21"/>
    </row>
    <row r="421" spans="1:13" ht="28.5" customHeight="1">
      <c r="A421" s="15" t="s">
        <v>758</v>
      </c>
      <c r="B421" s="16" t="s">
        <v>759</v>
      </c>
      <c r="C421" s="17">
        <v>1389315</v>
      </c>
      <c r="D421" s="17">
        <v>6767982</v>
      </c>
      <c r="E421" s="17">
        <v>1472363</v>
      </c>
      <c r="F421" s="17">
        <v>9629660</v>
      </c>
      <c r="I421" s="21"/>
      <c r="J421" s="21"/>
      <c r="K421" s="21"/>
      <c r="L421" s="21"/>
      <c r="M421" s="21"/>
    </row>
    <row r="422" spans="1:13" ht="28.5" customHeight="1">
      <c r="A422" s="15" t="s">
        <v>760</v>
      </c>
      <c r="B422" s="16" t="s">
        <v>761</v>
      </c>
      <c r="C422" s="17">
        <v>4016638</v>
      </c>
      <c r="D422" s="17">
        <v>901257</v>
      </c>
      <c r="E422" s="17">
        <v>0</v>
      </c>
      <c r="F422" s="17">
        <v>4917895</v>
      </c>
      <c r="I422" s="21"/>
      <c r="J422" s="21"/>
      <c r="K422" s="21"/>
      <c r="L422" s="21"/>
      <c r="M422" s="21"/>
    </row>
    <row r="423" spans="1:13" ht="28.5" customHeight="1">
      <c r="A423" s="15" t="s">
        <v>762</v>
      </c>
      <c r="B423" s="16" t="s">
        <v>763</v>
      </c>
      <c r="C423" s="17">
        <v>5909473</v>
      </c>
      <c r="D423" s="17">
        <v>19073436</v>
      </c>
      <c r="E423" s="17">
        <v>0</v>
      </c>
      <c r="F423" s="17">
        <v>24982909</v>
      </c>
      <c r="I423" s="21"/>
      <c r="J423" s="21"/>
      <c r="K423" s="21"/>
      <c r="L423" s="21"/>
      <c r="M423" s="21"/>
    </row>
    <row r="424" spans="1:13" ht="28.5" customHeight="1">
      <c r="A424" s="15" t="s">
        <v>764</v>
      </c>
      <c r="B424" s="16" t="s">
        <v>765</v>
      </c>
      <c r="C424" s="17">
        <v>901584</v>
      </c>
      <c r="D424" s="17">
        <v>0</v>
      </c>
      <c r="E424" s="17">
        <v>0</v>
      </c>
      <c r="F424" s="17">
        <v>901584</v>
      </c>
      <c r="I424" s="21"/>
      <c r="J424" s="21"/>
      <c r="K424" s="21"/>
      <c r="L424" s="21"/>
      <c r="M424" s="21"/>
    </row>
    <row r="425" spans="1:13" ht="28.5" customHeight="1">
      <c r="A425" s="15" t="s">
        <v>766</v>
      </c>
      <c r="B425" s="16" t="s">
        <v>767</v>
      </c>
      <c r="C425" s="17">
        <v>2723357</v>
      </c>
      <c r="D425" s="17">
        <v>0</v>
      </c>
      <c r="E425" s="17">
        <v>0</v>
      </c>
      <c r="F425" s="17">
        <v>2723357</v>
      </c>
      <c r="I425" s="21"/>
      <c r="J425" s="21"/>
      <c r="K425" s="21"/>
      <c r="L425" s="21"/>
      <c r="M425" s="21"/>
    </row>
    <row r="426" spans="1:13" ht="28.5" customHeight="1">
      <c r="A426" s="15" t="s">
        <v>768</v>
      </c>
      <c r="B426" s="16" t="s">
        <v>769</v>
      </c>
      <c r="C426" s="17">
        <v>923270</v>
      </c>
      <c r="D426" s="17">
        <v>918545</v>
      </c>
      <c r="E426" s="17">
        <v>0</v>
      </c>
      <c r="F426" s="17">
        <v>1841815</v>
      </c>
      <c r="I426" s="21"/>
      <c r="J426" s="21"/>
      <c r="K426" s="21"/>
      <c r="L426" s="21"/>
      <c r="M426" s="21"/>
    </row>
    <row r="427" spans="1:13" ht="28.5" customHeight="1">
      <c r="A427" s="15" t="s">
        <v>770</v>
      </c>
      <c r="B427" s="16" t="s">
        <v>771</v>
      </c>
      <c r="C427" s="17">
        <v>2418180</v>
      </c>
      <c r="D427" s="17">
        <v>7667073</v>
      </c>
      <c r="E427" s="17">
        <v>10255797</v>
      </c>
      <c r="F427" s="17">
        <v>20341050</v>
      </c>
      <c r="I427" s="21"/>
      <c r="J427" s="21"/>
      <c r="K427" s="21"/>
      <c r="L427" s="21"/>
      <c r="M427" s="21"/>
    </row>
    <row r="428" spans="1:13" ht="28.5" customHeight="1">
      <c r="A428" s="15" t="s">
        <v>772</v>
      </c>
      <c r="B428" s="16" t="s">
        <v>773</v>
      </c>
      <c r="C428" s="17">
        <v>6159525</v>
      </c>
      <c r="D428" s="17">
        <v>13636766</v>
      </c>
      <c r="E428" s="17">
        <v>17649945</v>
      </c>
      <c r="F428" s="17">
        <v>37446236</v>
      </c>
      <c r="I428" s="21"/>
      <c r="J428" s="21"/>
      <c r="K428" s="21"/>
      <c r="L428" s="21"/>
      <c r="M428" s="21"/>
    </row>
    <row r="429" spans="1:13" ht="28.5" customHeight="1">
      <c r="A429" s="15" t="s">
        <v>774</v>
      </c>
      <c r="B429" s="16" t="s">
        <v>775</v>
      </c>
      <c r="C429" s="17">
        <v>27305800</v>
      </c>
      <c r="D429" s="17">
        <v>0</v>
      </c>
      <c r="E429" s="17">
        <v>0</v>
      </c>
      <c r="F429" s="17">
        <v>27305800</v>
      </c>
      <c r="I429" s="21"/>
      <c r="J429" s="21"/>
      <c r="K429" s="21"/>
      <c r="L429" s="21"/>
      <c r="M429" s="21"/>
    </row>
    <row r="430" spans="1:13" ht="28.5" customHeight="1">
      <c r="A430" s="15" t="s">
        <v>776</v>
      </c>
      <c r="B430" s="16" t="s">
        <v>777</v>
      </c>
      <c r="C430" s="17">
        <v>0</v>
      </c>
      <c r="D430" s="17">
        <v>5125826</v>
      </c>
      <c r="E430" s="17">
        <v>21318483</v>
      </c>
      <c r="F430" s="17">
        <v>26444309</v>
      </c>
      <c r="I430" s="21"/>
      <c r="J430" s="21"/>
      <c r="K430" s="21"/>
      <c r="L430" s="21"/>
      <c r="M430" s="21"/>
    </row>
    <row r="431" spans="1:13" ht="28.5" customHeight="1">
      <c r="A431" s="15" t="s">
        <v>778</v>
      </c>
      <c r="B431" s="16" t="s">
        <v>779</v>
      </c>
      <c r="C431" s="17">
        <v>670272</v>
      </c>
      <c r="D431" s="17">
        <v>0</v>
      </c>
      <c r="E431" s="17">
        <v>0</v>
      </c>
      <c r="F431" s="17">
        <v>670272</v>
      </c>
      <c r="I431" s="21"/>
      <c r="J431" s="21"/>
      <c r="K431" s="21"/>
      <c r="L431" s="21"/>
      <c r="M431" s="21"/>
    </row>
    <row r="432" spans="1:13" ht="28.5" customHeight="1">
      <c r="A432" s="15" t="s">
        <v>780</v>
      </c>
      <c r="B432" s="16" t="s">
        <v>781</v>
      </c>
      <c r="C432" s="17">
        <v>0</v>
      </c>
      <c r="D432" s="17">
        <v>51372588</v>
      </c>
      <c r="E432" s="17">
        <v>61959671</v>
      </c>
      <c r="F432" s="17">
        <v>113332259</v>
      </c>
      <c r="I432" s="21"/>
      <c r="J432" s="21"/>
      <c r="K432" s="21"/>
      <c r="L432" s="21"/>
      <c r="M432" s="21"/>
    </row>
    <row r="433" spans="1:13" ht="18" customHeight="1">
      <c r="A433" s="48" t="s">
        <v>782</v>
      </c>
      <c r="B433" s="49"/>
      <c r="C433" s="22">
        <f>SUM(C356:C432)</f>
        <v>242462142</v>
      </c>
      <c r="D433" s="22">
        <f>SUM(D356:D432)</f>
        <v>526720769</v>
      </c>
      <c r="E433" s="22">
        <f>SUM(E356:E432)</f>
        <v>301163431</v>
      </c>
      <c r="F433" s="22">
        <f>SUM(F356:F432)</f>
        <v>1070346342</v>
      </c>
      <c r="I433" s="21"/>
      <c r="J433" s="21"/>
      <c r="K433" s="21"/>
      <c r="L433" s="21"/>
      <c r="M433" s="21"/>
    </row>
    <row r="434" spans="1:13" ht="18" customHeight="1">
      <c r="A434" s="45"/>
      <c r="B434" s="42"/>
      <c r="C434" s="42"/>
      <c r="D434" s="42"/>
      <c r="E434" s="42"/>
      <c r="F434" s="42"/>
      <c r="I434" s="21"/>
      <c r="J434" s="21"/>
      <c r="K434" s="21"/>
      <c r="L434" s="21"/>
      <c r="M434" s="21"/>
    </row>
    <row r="435" spans="1:13" ht="18" customHeight="1" thickBot="1">
      <c r="A435" s="10" t="s">
        <v>783</v>
      </c>
      <c r="B435" s="37" t="s">
        <v>784</v>
      </c>
      <c r="C435" s="38"/>
      <c r="D435" s="38"/>
      <c r="E435" s="38"/>
      <c r="F435" s="38"/>
      <c r="I435" s="21"/>
      <c r="J435" s="21"/>
      <c r="K435" s="21"/>
      <c r="L435" s="21"/>
      <c r="M435" s="21"/>
    </row>
    <row r="436" spans="1:13" ht="13.5" thickTop="1">
      <c r="A436" s="11" t="s">
        <v>0</v>
      </c>
      <c r="B436" s="12" t="s">
        <v>1</v>
      </c>
      <c r="C436" s="13" t="s">
        <v>2</v>
      </c>
      <c r="D436" s="13" t="s">
        <v>3</v>
      </c>
      <c r="E436" s="13" t="s">
        <v>4</v>
      </c>
      <c r="F436" s="13" t="s">
        <v>5</v>
      </c>
      <c r="I436" s="21"/>
      <c r="J436" s="21"/>
      <c r="K436" s="21"/>
      <c r="L436" s="21"/>
      <c r="M436" s="21"/>
    </row>
    <row r="437" spans="1:13" ht="28.5" customHeight="1">
      <c r="A437" s="15" t="s">
        <v>785</v>
      </c>
      <c r="B437" s="16" t="s">
        <v>786</v>
      </c>
      <c r="C437" s="17">
        <v>-476819</v>
      </c>
      <c r="D437" s="17">
        <v>0</v>
      </c>
      <c r="E437" s="17">
        <v>0</v>
      </c>
      <c r="F437" s="17">
        <v>-476819</v>
      </c>
      <c r="I437" s="21"/>
      <c r="J437" s="21"/>
      <c r="K437" s="21"/>
      <c r="L437" s="21"/>
      <c r="M437" s="21"/>
    </row>
    <row r="438" spans="1:13" ht="28.5" customHeight="1">
      <c r="A438" s="15" t="s">
        <v>787</v>
      </c>
      <c r="B438" s="16" t="s">
        <v>788</v>
      </c>
      <c r="C438" s="17">
        <v>0</v>
      </c>
      <c r="D438" s="17">
        <v>1419902</v>
      </c>
      <c r="E438" s="17">
        <v>1491354</v>
      </c>
      <c r="F438" s="17">
        <v>2911256</v>
      </c>
      <c r="I438" s="21"/>
      <c r="J438" s="21"/>
      <c r="K438" s="21"/>
      <c r="L438" s="21"/>
      <c r="M438" s="21"/>
    </row>
    <row r="439" spans="1:13" ht="28.5" customHeight="1">
      <c r="A439" s="15" t="s">
        <v>789</v>
      </c>
      <c r="B439" s="16" t="s">
        <v>790</v>
      </c>
      <c r="C439" s="17">
        <v>330227</v>
      </c>
      <c r="D439" s="17">
        <v>510000</v>
      </c>
      <c r="E439" s="17">
        <v>510000</v>
      </c>
      <c r="F439" s="17">
        <v>1350227</v>
      </c>
      <c r="I439" s="21"/>
      <c r="J439" s="21"/>
      <c r="K439" s="21"/>
      <c r="L439" s="21"/>
      <c r="M439" s="21"/>
    </row>
    <row r="440" spans="1:13" ht="28.5" customHeight="1">
      <c r="A440" s="15" t="s">
        <v>791</v>
      </c>
      <c r="B440" s="16" t="s">
        <v>792</v>
      </c>
      <c r="C440" s="17">
        <v>-299</v>
      </c>
      <c r="D440" s="17">
        <v>0</v>
      </c>
      <c r="E440" s="17">
        <v>0</v>
      </c>
      <c r="F440" s="17">
        <v>-299</v>
      </c>
      <c r="I440" s="21"/>
      <c r="J440" s="21"/>
      <c r="K440" s="21"/>
      <c r="L440" s="21"/>
      <c r="M440" s="21"/>
    </row>
    <row r="441" spans="1:13" ht="38.25">
      <c r="A441" s="15" t="s">
        <v>793</v>
      </c>
      <c r="B441" s="16" t="s">
        <v>794</v>
      </c>
      <c r="C441" s="17">
        <v>1460182</v>
      </c>
      <c r="D441" s="17">
        <v>0</v>
      </c>
      <c r="E441" s="17">
        <v>0</v>
      </c>
      <c r="F441" s="17">
        <v>1460182</v>
      </c>
      <c r="I441" s="21"/>
      <c r="J441" s="21"/>
      <c r="K441" s="21"/>
      <c r="L441" s="21"/>
      <c r="M441" s="21"/>
    </row>
    <row r="442" spans="1:13" ht="28.5" customHeight="1">
      <c r="A442" s="15" t="s">
        <v>795</v>
      </c>
      <c r="B442" s="16" t="s">
        <v>796</v>
      </c>
      <c r="C442" s="17">
        <v>-874672</v>
      </c>
      <c r="D442" s="17">
        <v>0</v>
      </c>
      <c r="E442" s="17">
        <v>0</v>
      </c>
      <c r="F442" s="17">
        <v>-874672</v>
      </c>
      <c r="I442" s="21"/>
      <c r="J442" s="21"/>
      <c r="K442" s="21"/>
      <c r="L442" s="21"/>
      <c r="M442" s="21"/>
    </row>
    <row r="443" spans="1:13" ht="28.5" customHeight="1">
      <c r="A443" s="15" t="s">
        <v>797</v>
      </c>
      <c r="B443" s="16" t="s">
        <v>798</v>
      </c>
      <c r="C443" s="17">
        <v>-1688400</v>
      </c>
      <c r="D443" s="17">
        <v>0</v>
      </c>
      <c r="E443" s="17">
        <v>0</v>
      </c>
      <c r="F443" s="17">
        <v>-1688400</v>
      </c>
      <c r="I443" s="21"/>
      <c r="J443" s="21"/>
      <c r="K443" s="21"/>
      <c r="L443" s="21"/>
      <c r="M443" s="21"/>
    </row>
    <row r="444" spans="1:13" ht="28.5" customHeight="1">
      <c r="A444" s="15" t="s">
        <v>799</v>
      </c>
      <c r="B444" s="16" t="s">
        <v>800</v>
      </c>
      <c r="C444" s="17">
        <v>-1942</v>
      </c>
      <c r="D444" s="17">
        <v>0</v>
      </c>
      <c r="E444" s="17">
        <v>0</v>
      </c>
      <c r="F444" s="17">
        <v>-1942</v>
      </c>
      <c r="I444" s="21"/>
      <c r="J444" s="21"/>
      <c r="K444" s="21"/>
      <c r="L444" s="21"/>
      <c r="M444" s="21"/>
    </row>
    <row r="445" spans="1:13" ht="28.5" customHeight="1">
      <c r="A445" s="15" t="s">
        <v>801</v>
      </c>
      <c r="B445" s="16" t="s">
        <v>802</v>
      </c>
      <c r="C445" s="17">
        <v>-3768</v>
      </c>
      <c r="D445" s="17">
        <v>0</v>
      </c>
      <c r="E445" s="17">
        <v>0</v>
      </c>
      <c r="F445" s="17">
        <v>-3768</v>
      </c>
      <c r="I445" s="21"/>
      <c r="J445" s="21"/>
      <c r="K445" s="21"/>
      <c r="L445" s="21"/>
      <c r="M445" s="21"/>
    </row>
    <row r="446" spans="1:13" ht="28.5" customHeight="1">
      <c r="A446" s="15" t="s">
        <v>803</v>
      </c>
      <c r="B446" s="16" t="s">
        <v>804</v>
      </c>
      <c r="C446" s="17">
        <v>-1349680</v>
      </c>
      <c r="D446" s="17">
        <v>0</v>
      </c>
      <c r="E446" s="17">
        <v>0</v>
      </c>
      <c r="F446" s="17">
        <v>-1349680</v>
      </c>
      <c r="I446" s="21"/>
      <c r="J446" s="21"/>
      <c r="K446" s="21"/>
      <c r="L446" s="21"/>
      <c r="M446" s="21"/>
    </row>
    <row r="447" spans="1:13" ht="28.5" customHeight="1">
      <c r="A447" s="15" t="s">
        <v>805</v>
      </c>
      <c r="B447" s="16" t="s">
        <v>806</v>
      </c>
      <c r="C447" s="17">
        <v>-116638</v>
      </c>
      <c r="D447" s="17">
        <v>0</v>
      </c>
      <c r="E447" s="17">
        <v>0</v>
      </c>
      <c r="F447" s="17">
        <v>-116638</v>
      </c>
      <c r="I447" s="21"/>
      <c r="J447" s="21"/>
      <c r="K447" s="21"/>
      <c r="L447" s="21"/>
      <c r="M447" s="21"/>
    </row>
    <row r="448" spans="1:13" ht="28.5" customHeight="1">
      <c r="A448" s="15" t="s">
        <v>807</v>
      </c>
      <c r="B448" s="16" t="s">
        <v>808</v>
      </c>
      <c r="C448" s="17">
        <v>3192409</v>
      </c>
      <c r="D448" s="17">
        <v>4268616</v>
      </c>
      <c r="E448" s="17">
        <v>4572102</v>
      </c>
      <c r="F448" s="17">
        <v>12033127</v>
      </c>
      <c r="I448" s="21"/>
      <c r="J448" s="21"/>
      <c r="K448" s="21"/>
      <c r="L448" s="21"/>
      <c r="M448" s="21"/>
    </row>
    <row r="449" spans="1:13" s="3" customFormat="1" ht="28.5" customHeight="1">
      <c r="A449" s="18" t="s">
        <v>809</v>
      </c>
      <c r="B449" s="19" t="s">
        <v>810</v>
      </c>
      <c r="C449" s="20">
        <f>81809220+28260000</f>
        <v>110069220</v>
      </c>
      <c r="D449" s="20">
        <f>506238+1220000</f>
        <v>1726238</v>
      </c>
      <c r="E449" s="20">
        <v>1888967</v>
      </c>
      <c r="F449" s="20">
        <f>SUM(C449:E449)</f>
        <v>113684425</v>
      </c>
      <c r="G449" s="2"/>
      <c r="I449" s="21"/>
      <c r="J449" s="21"/>
      <c r="K449" s="21"/>
      <c r="L449" s="21"/>
      <c r="M449" s="21"/>
    </row>
    <row r="450" spans="1:13" ht="28.5" customHeight="1">
      <c r="A450" s="15" t="s">
        <v>811</v>
      </c>
      <c r="B450" s="16" t="s">
        <v>812</v>
      </c>
      <c r="C450" s="17">
        <v>-52198</v>
      </c>
      <c r="D450" s="17">
        <v>0</v>
      </c>
      <c r="E450" s="17">
        <v>0</v>
      </c>
      <c r="F450" s="17">
        <v>-52198</v>
      </c>
      <c r="I450" s="21"/>
      <c r="J450" s="21"/>
      <c r="K450" s="21"/>
      <c r="L450" s="21"/>
      <c r="M450" s="21"/>
    </row>
    <row r="451" spans="1:13" ht="28.5" customHeight="1">
      <c r="A451" s="15" t="s">
        <v>813</v>
      </c>
      <c r="B451" s="16" t="s">
        <v>814</v>
      </c>
      <c r="C451" s="17">
        <v>-13529562</v>
      </c>
      <c r="D451" s="17">
        <v>0</v>
      </c>
      <c r="E451" s="17">
        <v>0</v>
      </c>
      <c r="F451" s="17">
        <v>-13529562</v>
      </c>
      <c r="I451" s="21"/>
      <c r="J451" s="21"/>
      <c r="K451" s="21"/>
      <c r="L451" s="21"/>
      <c r="M451" s="21"/>
    </row>
    <row r="452" spans="1:13" ht="28.5" customHeight="1">
      <c r="A452" s="15" t="s">
        <v>815</v>
      </c>
      <c r="B452" s="16" t="s">
        <v>816</v>
      </c>
      <c r="C452" s="17">
        <v>645000</v>
      </c>
      <c r="D452" s="17">
        <v>0</v>
      </c>
      <c r="E452" s="17">
        <v>0</v>
      </c>
      <c r="F452" s="17">
        <v>645000</v>
      </c>
      <c r="I452" s="21"/>
      <c r="J452" s="21"/>
      <c r="K452" s="21"/>
      <c r="L452" s="21"/>
      <c r="M452" s="21"/>
    </row>
    <row r="453" spans="1:13" ht="28.5" customHeight="1">
      <c r="A453" s="15" t="s">
        <v>817</v>
      </c>
      <c r="B453" s="16" t="s">
        <v>818</v>
      </c>
      <c r="C453" s="17">
        <v>1803547</v>
      </c>
      <c r="D453" s="17">
        <v>455676</v>
      </c>
      <c r="E453" s="17">
        <v>0</v>
      </c>
      <c r="F453" s="17">
        <v>2259223</v>
      </c>
      <c r="I453" s="21"/>
      <c r="J453" s="21"/>
      <c r="K453" s="21"/>
      <c r="L453" s="21"/>
      <c r="M453" s="21"/>
    </row>
    <row r="454" spans="1:13" ht="28.5" customHeight="1">
      <c r="A454" s="15" t="s">
        <v>819</v>
      </c>
      <c r="B454" s="16" t="s">
        <v>820</v>
      </c>
      <c r="C454" s="17">
        <v>2278961</v>
      </c>
      <c r="D454" s="17">
        <v>9674182</v>
      </c>
      <c r="E454" s="17">
        <v>14659022</v>
      </c>
      <c r="F454" s="17">
        <v>26612165</v>
      </c>
      <c r="I454" s="21"/>
      <c r="J454" s="21"/>
      <c r="K454" s="21"/>
      <c r="L454" s="21"/>
      <c r="M454" s="21"/>
    </row>
    <row r="455" spans="1:13" ht="38.25">
      <c r="A455" s="15" t="s">
        <v>821</v>
      </c>
      <c r="B455" s="16" t="s">
        <v>822</v>
      </c>
      <c r="C455" s="17">
        <v>2520460</v>
      </c>
      <c r="D455" s="17">
        <v>0</v>
      </c>
      <c r="E455" s="17">
        <v>0</v>
      </c>
      <c r="F455" s="17">
        <v>2520460</v>
      </c>
      <c r="I455" s="21"/>
      <c r="J455" s="21"/>
      <c r="K455" s="21"/>
      <c r="L455" s="21"/>
      <c r="M455" s="21"/>
    </row>
    <row r="456" spans="1:13" ht="28.5" customHeight="1">
      <c r="A456" s="15" t="s">
        <v>823</v>
      </c>
      <c r="B456" s="16" t="s">
        <v>824</v>
      </c>
      <c r="C456" s="17">
        <v>-195772</v>
      </c>
      <c r="D456" s="17">
        <v>0</v>
      </c>
      <c r="E456" s="17">
        <v>0</v>
      </c>
      <c r="F456" s="17">
        <v>-195772</v>
      </c>
      <c r="I456" s="21"/>
      <c r="J456" s="21"/>
      <c r="K456" s="21"/>
      <c r="L456" s="21"/>
      <c r="M456" s="21"/>
    </row>
    <row r="457" spans="1:13" s="3" customFormat="1" ht="28.5" customHeight="1">
      <c r="A457" s="18" t="s">
        <v>825</v>
      </c>
      <c r="B457" s="19" t="s">
        <v>826</v>
      </c>
      <c r="C457" s="20">
        <f>286370072+58390000</f>
        <v>344760072</v>
      </c>
      <c r="D457" s="20">
        <f>135438475+2080000</f>
        <v>137518475</v>
      </c>
      <c r="E457" s="20">
        <v>2946482</v>
      </c>
      <c r="F457" s="20">
        <f>SUM(C457:E457)</f>
        <v>485225029</v>
      </c>
      <c r="G457" s="2"/>
      <c r="I457" s="21"/>
      <c r="J457" s="21"/>
      <c r="K457" s="21"/>
      <c r="L457" s="21"/>
      <c r="M457" s="21"/>
    </row>
    <row r="458" spans="1:13" ht="28.5" customHeight="1">
      <c r="A458" s="15" t="s">
        <v>827</v>
      </c>
      <c r="B458" s="16" t="s">
        <v>828</v>
      </c>
      <c r="C458" s="17">
        <v>58573</v>
      </c>
      <c r="D458" s="17">
        <v>0</v>
      </c>
      <c r="E458" s="17">
        <v>0</v>
      </c>
      <c r="F458" s="17">
        <v>58573</v>
      </c>
      <c r="I458" s="21"/>
      <c r="J458" s="21"/>
      <c r="K458" s="21"/>
      <c r="L458" s="21"/>
      <c r="M458" s="21"/>
    </row>
    <row r="459" spans="1:13" ht="28.5" customHeight="1">
      <c r="A459" s="15" t="s">
        <v>829</v>
      </c>
      <c r="B459" s="16" t="s">
        <v>830</v>
      </c>
      <c r="C459" s="17">
        <v>-4923</v>
      </c>
      <c r="D459" s="17">
        <v>0</v>
      </c>
      <c r="E459" s="17">
        <v>0</v>
      </c>
      <c r="F459" s="17">
        <v>-4923</v>
      </c>
      <c r="I459" s="21"/>
      <c r="J459" s="21"/>
      <c r="K459" s="21"/>
      <c r="L459" s="21"/>
      <c r="M459" s="21"/>
    </row>
    <row r="460" spans="1:13" ht="28.5" customHeight="1">
      <c r="A460" s="15" t="s">
        <v>831</v>
      </c>
      <c r="B460" s="16" t="s">
        <v>832</v>
      </c>
      <c r="C460" s="17">
        <v>-25008</v>
      </c>
      <c r="D460" s="17">
        <v>0</v>
      </c>
      <c r="E460" s="17">
        <v>0</v>
      </c>
      <c r="F460" s="17">
        <v>-25008</v>
      </c>
      <c r="I460" s="21"/>
      <c r="J460" s="21"/>
      <c r="K460" s="21"/>
      <c r="L460" s="21"/>
      <c r="M460" s="21"/>
    </row>
    <row r="461" spans="1:13" ht="28.5" customHeight="1">
      <c r="A461" s="15" t="s">
        <v>833</v>
      </c>
      <c r="B461" s="16" t="s">
        <v>834</v>
      </c>
      <c r="C461" s="17">
        <v>1613962</v>
      </c>
      <c r="D461" s="17">
        <v>1749629</v>
      </c>
      <c r="E461" s="17">
        <v>2293632</v>
      </c>
      <c r="F461" s="17">
        <v>5657223</v>
      </c>
      <c r="I461" s="21"/>
      <c r="J461" s="21"/>
      <c r="K461" s="21"/>
      <c r="L461" s="21"/>
      <c r="M461" s="21"/>
    </row>
    <row r="462" spans="1:13" ht="28.5" customHeight="1">
      <c r="A462" s="15" t="s">
        <v>835</v>
      </c>
      <c r="B462" s="16" t="s">
        <v>836</v>
      </c>
      <c r="C462" s="17">
        <v>-11053</v>
      </c>
      <c r="D462" s="17">
        <v>0</v>
      </c>
      <c r="E462" s="17">
        <v>0</v>
      </c>
      <c r="F462" s="17">
        <v>-11053</v>
      </c>
      <c r="I462" s="21"/>
      <c r="J462" s="21"/>
      <c r="K462" s="21"/>
      <c r="L462" s="21"/>
      <c r="M462" s="21"/>
    </row>
    <row r="463" spans="1:13" ht="28.5" customHeight="1">
      <c r="A463" s="15" t="s">
        <v>837</v>
      </c>
      <c r="B463" s="16" t="s">
        <v>838</v>
      </c>
      <c r="C463" s="17">
        <v>10977667</v>
      </c>
      <c r="D463" s="17">
        <v>14218000</v>
      </c>
      <c r="E463" s="17">
        <v>20369000</v>
      </c>
      <c r="F463" s="17">
        <v>45564667</v>
      </c>
      <c r="I463" s="21"/>
      <c r="J463" s="21"/>
      <c r="K463" s="21"/>
      <c r="L463" s="21"/>
      <c r="M463" s="21"/>
    </row>
    <row r="464" spans="1:13" ht="28.5" customHeight="1">
      <c r="A464" s="15" t="s">
        <v>839</v>
      </c>
      <c r="B464" s="16" t="s">
        <v>840</v>
      </c>
      <c r="C464" s="17">
        <v>-215310</v>
      </c>
      <c r="D464" s="17">
        <v>5819117</v>
      </c>
      <c r="E464" s="17">
        <v>0</v>
      </c>
      <c r="F464" s="17">
        <v>5603807</v>
      </c>
      <c r="I464" s="21"/>
      <c r="J464" s="21"/>
      <c r="K464" s="21"/>
      <c r="L464" s="21"/>
      <c r="M464" s="21"/>
    </row>
    <row r="465" spans="1:13" ht="28.5" customHeight="1">
      <c r="A465" s="15" t="s">
        <v>841</v>
      </c>
      <c r="B465" s="16" t="s">
        <v>842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5" customHeight="1">
      <c r="A466" s="15" t="s">
        <v>843</v>
      </c>
      <c r="B466" s="16" t="s">
        <v>844</v>
      </c>
      <c r="C466" s="17">
        <v>422431</v>
      </c>
      <c r="D466" s="17">
        <v>0</v>
      </c>
      <c r="E466" s="17">
        <v>0</v>
      </c>
      <c r="F466" s="17">
        <v>422431</v>
      </c>
      <c r="I466" s="21"/>
      <c r="J466" s="21"/>
      <c r="K466" s="21"/>
      <c r="L466" s="21"/>
      <c r="M466" s="21"/>
    </row>
    <row r="467" spans="1:13" ht="28.5" customHeight="1">
      <c r="A467" s="15" t="s">
        <v>845</v>
      </c>
      <c r="B467" s="16" t="s">
        <v>846</v>
      </c>
      <c r="C467" s="17">
        <v>0</v>
      </c>
      <c r="D467" s="17">
        <v>795210</v>
      </c>
      <c r="E467" s="17">
        <v>1461222</v>
      </c>
      <c r="F467" s="17">
        <v>2256432</v>
      </c>
      <c r="I467" s="21"/>
      <c r="J467" s="21"/>
      <c r="K467" s="21"/>
      <c r="L467" s="21"/>
      <c r="M467" s="21"/>
    </row>
    <row r="468" spans="1:13" ht="28.5" customHeight="1">
      <c r="A468" s="15" t="s">
        <v>847</v>
      </c>
      <c r="B468" s="16" t="s">
        <v>848</v>
      </c>
      <c r="C468" s="17">
        <v>-141733</v>
      </c>
      <c r="D468" s="17">
        <v>0</v>
      </c>
      <c r="E468" s="17">
        <v>0</v>
      </c>
      <c r="F468" s="17">
        <v>-141733</v>
      </c>
      <c r="I468" s="21"/>
      <c r="J468" s="21"/>
      <c r="K468" s="21"/>
      <c r="L468" s="21"/>
      <c r="M468" s="21"/>
    </row>
    <row r="469" spans="1:13" ht="28.5" customHeight="1">
      <c r="A469" s="15" t="s">
        <v>849</v>
      </c>
      <c r="B469" s="16" t="s">
        <v>850</v>
      </c>
      <c r="C469" s="17">
        <v>-541609</v>
      </c>
      <c r="D469" s="17">
        <v>0</v>
      </c>
      <c r="E469" s="17">
        <v>0</v>
      </c>
      <c r="F469" s="17">
        <v>-541609</v>
      </c>
      <c r="I469" s="21"/>
      <c r="J469" s="21"/>
      <c r="K469" s="21"/>
      <c r="L469" s="21"/>
      <c r="M469" s="21"/>
    </row>
    <row r="470" spans="1:13" ht="28.5" customHeight="1">
      <c r="A470" s="15" t="s">
        <v>851</v>
      </c>
      <c r="B470" s="16" t="s">
        <v>852</v>
      </c>
      <c r="C470" s="17">
        <v>0</v>
      </c>
      <c r="D470" s="17">
        <v>0</v>
      </c>
      <c r="E470" s="17">
        <v>0</v>
      </c>
      <c r="F470" s="17">
        <v>0</v>
      </c>
      <c r="I470" s="21"/>
      <c r="J470" s="21"/>
      <c r="K470" s="21"/>
      <c r="L470" s="21"/>
      <c r="M470" s="21"/>
    </row>
    <row r="471" spans="1:13" ht="28.5" customHeight="1">
      <c r="A471" s="15" t="s">
        <v>853</v>
      </c>
      <c r="B471" s="16" t="s">
        <v>854</v>
      </c>
      <c r="C471" s="17">
        <v>-3940</v>
      </c>
      <c r="D471" s="17">
        <v>0</v>
      </c>
      <c r="E471" s="17">
        <v>0</v>
      </c>
      <c r="F471" s="17">
        <v>-3940</v>
      </c>
      <c r="I471" s="21"/>
      <c r="J471" s="21"/>
      <c r="K471" s="21"/>
      <c r="L471" s="21"/>
      <c r="M471" s="21"/>
    </row>
    <row r="472" spans="1:13" ht="28.5" customHeight="1">
      <c r="A472" s="15" t="s">
        <v>855</v>
      </c>
      <c r="B472" s="16" t="s">
        <v>856</v>
      </c>
      <c r="C472" s="17">
        <v>-8154</v>
      </c>
      <c r="D472" s="17">
        <v>0</v>
      </c>
      <c r="E472" s="17">
        <v>0</v>
      </c>
      <c r="F472" s="17">
        <v>-8154</v>
      </c>
      <c r="I472" s="21"/>
      <c r="J472" s="21"/>
      <c r="K472" s="21"/>
      <c r="L472" s="21"/>
      <c r="M472" s="21"/>
    </row>
    <row r="473" spans="1:13" ht="28.5" customHeight="1">
      <c r="A473" s="15" t="s">
        <v>857</v>
      </c>
      <c r="B473" s="16" t="s">
        <v>858</v>
      </c>
      <c r="C473" s="17">
        <v>-341047</v>
      </c>
      <c r="D473" s="17">
        <v>0</v>
      </c>
      <c r="E473" s="17">
        <v>0</v>
      </c>
      <c r="F473" s="17">
        <v>-341047</v>
      </c>
      <c r="I473" s="21"/>
      <c r="J473" s="21"/>
      <c r="K473" s="21"/>
      <c r="L473" s="21"/>
      <c r="M473" s="21"/>
    </row>
    <row r="474" spans="1:13" ht="28.5" customHeight="1">
      <c r="A474" s="15" t="s">
        <v>859</v>
      </c>
      <c r="B474" s="16" t="s">
        <v>860</v>
      </c>
      <c r="C474" s="17">
        <v>-45644</v>
      </c>
      <c r="D474" s="17">
        <v>0</v>
      </c>
      <c r="E474" s="17">
        <v>0</v>
      </c>
      <c r="F474" s="17">
        <v>-45644</v>
      </c>
      <c r="I474" s="21"/>
      <c r="J474" s="21"/>
      <c r="K474" s="21"/>
      <c r="L474" s="21"/>
      <c r="M474" s="21"/>
    </row>
    <row r="475" spans="1:13" ht="28.5" customHeight="1">
      <c r="A475" s="15" t="s">
        <v>861</v>
      </c>
      <c r="B475" s="16" t="s">
        <v>862</v>
      </c>
      <c r="C475" s="17">
        <v>-7190</v>
      </c>
      <c r="D475" s="17">
        <v>0</v>
      </c>
      <c r="E475" s="17">
        <v>0</v>
      </c>
      <c r="F475" s="17">
        <v>-7190</v>
      </c>
      <c r="I475" s="21"/>
      <c r="J475" s="21"/>
      <c r="K475" s="21"/>
      <c r="L475" s="21"/>
      <c r="M475" s="21"/>
    </row>
    <row r="476" spans="1:13" ht="28.5" customHeight="1">
      <c r="A476" s="15" t="s">
        <v>863</v>
      </c>
      <c r="B476" s="16" t="s">
        <v>864</v>
      </c>
      <c r="C476" s="17">
        <v>-5074</v>
      </c>
      <c r="D476" s="17">
        <v>0</v>
      </c>
      <c r="E476" s="17">
        <v>0</v>
      </c>
      <c r="F476" s="17">
        <v>-5074</v>
      </c>
      <c r="I476" s="21"/>
      <c r="J476" s="21"/>
      <c r="K476" s="21"/>
      <c r="L476" s="21"/>
      <c r="M476" s="21"/>
    </row>
    <row r="477" spans="1:13" ht="28.5" customHeight="1">
      <c r="A477" s="15" t="s">
        <v>865</v>
      </c>
      <c r="B477" s="16" t="s">
        <v>866</v>
      </c>
      <c r="C477" s="17">
        <v>4811000</v>
      </c>
      <c r="D477" s="17">
        <v>0</v>
      </c>
      <c r="E477" s="17">
        <v>0</v>
      </c>
      <c r="F477" s="17">
        <v>4811000</v>
      </c>
      <c r="I477" s="21"/>
      <c r="J477" s="21"/>
      <c r="K477" s="21"/>
      <c r="L477" s="21"/>
      <c r="M477" s="21"/>
    </row>
    <row r="478" spans="1:13" ht="28.5" customHeight="1">
      <c r="A478" s="15" t="s">
        <v>867</v>
      </c>
      <c r="B478" s="16" t="s">
        <v>868</v>
      </c>
      <c r="C478" s="17">
        <v>-12093</v>
      </c>
      <c r="D478" s="17">
        <v>0</v>
      </c>
      <c r="E478" s="17">
        <v>0</v>
      </c>
      <c r="F478" s="17">
        <v>-12093</v>
      </c>
      <c r="I478" s="21"/>
      <c r="J478" s="21"/>
      <c r="K478" s="21"/>
      <c r="L478" s="21"/>
      <c r="M478" s="21"/>
    </row>
    <row r="479" spans="1:13" s="3" customFormat="1" ht="28.5" customHeight="1">
      <c r="A479" s="18" t="s">
        <v>869</v>
      </c>
      <c r="B479" s="19" t="s">
        <v>870</v>
      </c>
      <c r="C479" s="20">
        <f>-8909161+4750000</f>
        <v>-4159161</v>
      </c>
      <c r="D479" s="20">
        <v>50000</v>
      </c>
      <c r="E479" s="20">
        <v>0</v>
      </c>
      <c r="F479" s="20">
        <f>SUM(C479:E479)</f>
        <v>-4109161</v>
      </c>
      <c r="G479" s="2"/>
      <c r="I479" s="21"/>
      <c r="J479" s="21"/>
      <c r="K479" s="21"/>
      <c r="L479" s="21"/>
      <c r="M479" s="21"/>
    </row>
    <row r="480" spans="1:13" s="3" customFormat="1" ht="28.5" customHeight="1">
      <c r="A480" s="18" t="s">
        <v>871</v>
      </c>
      <c r="B480" s="19" t="s">
        <v>872</v>
      </c>
      <c r="C480" s="20">
        <f>-46108780+18060000</f>
        <v>-28048780</v>
      </c>
      <c r="D480" s="20">
        <v>0</v>
      </c>
      <c r="E480" s="20">
        <v>0</v>
      </c>
      <c r="F480" s="20">
        <f>SUM(C480:E480)</f>
        <v>-28048780</v>
      </c>
      <c r="G480" s="2"/>
      <c r="I480" s="21"/>
      <c r="J480" s="21"/>
      <c r="K480" s="21"/>
      <c r="L480" s="21"/>
      <c r="M480" s="21"/>
    </row>
    <row r="481" spans="1:13" ht="28.5" customHeight="1">
      <c r="A481" s="15" t="s">
        <v>873</v>
      </c>
      <c r="B481" s="16" t="s">
        <v>874</v>
      </c>
      <c r="C481" s="17">
        <v>23188049</v>
      </c>
      <c r="D481" s="17">
        <v>44867345</v>
      </c>
      <c r="E481" s="17">
        <v>48802362</v>
      </c>
      <c r="F481" s="17">
        <v>116857756</v>
      </c>
      <c r="I481" s="21"/>
      <c r="J481" s="21"/>
      <c r="K481" s="21"/>
      <c r="L481" s="21"/>
      <c r="M481" s="21"/>
    </row>
    <row r="482" spans="1:13" s="3" customFormat="1" ht="27" customHeight="1">
      <c r="A482" s="18" t="s">
        <v>875</v>
      </c>
      <c r="B482" s="19" t="s">
        <v>876</v>
      </c>
      <c r="C482" s="20">
        <f>2597104-25036-1747784</f>
        <v>824284</v>
      </c>
      <c r="D482" s="20">
        <v>804000</v>
      </c>
      <c r="E482" s="20">
        <v>1764000</v>
      </c>
      <c r="F482" s="20">
        <f>SUM(C482:E482)</f>
        <v>3392284</v>
      </c>
      <c r="G482" s="2"/>
      <c r="I482" s="21"/>
      <c r="J482" s="21"/>
      <c r="K482" s="21"/>
      <c r="L482" s="21"/>
      <c r="M482" s="21"/>
    </row>
    <row r="483" spans="1:13" ht="28.5" customHeight="1">
      <c r="A483" s="15" t="s">
        <v>877</v>
      </c>
      <c r="B483" s="16" t="s">
        <v>878</v>
      </c>
      <c r="C483" s="17">
        <v>6329199</v>
      </c>
      <c r="D483" s="17">
        <v>6807644</v>
      </c>
      <c r="E483" s="17">
        <v>5595026</v>
      </c>
      <c r="F483" s="17">
        <v>18731869</v>
      </c>
      <c r="I483" s="21"/>
      <c r="J483" s="21"/>
      <c r="K483" s="21"/>
      <c r="L483" s="21"/>
      <c r="M483" s="21"/>
    </row>
    <row r="484" spans="1:13" ht="28.5" customHeight="1">
      <c r="A484" s="15" t="s">
        <v>879</v>
      </c>
      <c r="B484" s="16" t="s">
        <v>880</v>
      </c>
      <c r="C484" s="17">
        <v>221451</v>
      </c>
      <c r="D484" s="17">
        <v>375230</v>
      </c>
      <c r="E484" s="17">
        <v>401956</v>
      </c>
      <c r="F484" s="17">
        <v>998637</v>
      </c>
      <c r="I484" s="21"/>
      <c r="J484" s="21"/>
      <c r="K484" s="21"/>
      <c r="L484" s="21"/>
      <c r="M484" s="21"/>
    </row>
    <row r="485" spans="1:13" ht="28.5" customHeight="1">
      <c r="A485" s="15" t="s">
        <v>881</v>
      </c>
      <c r="B485" s="16" t="s">
        <v>882</v>
      </c>
      <c r="C485" s="17">
        <v>-9649731</v>
      </c>
      <c r="D485" s="17">
        <v>258641</v>
      </c>
      <c r="E485" s="17">
        <v>4674540</v>
      </c>
      <c r="F485" s="17">
        <v>-4716550</v>
      </c>
      <c r="I485" s="21"/>
      <c r="J485" s="21"/>
      <c r="K485" s="21"/>
      <c r="L485" s="21"/>
      <c r="M485" s="21"/>
    </row>
    <row r="486" spans="1:13" ht="28.5" customHeight="1">
      <c r="A486" s="15" t="s">
        <v>883</v>
      </c>
      <c r="B486" s="16" t="s">
        <v>884</v>
      </c>
      <c r="C486" s="17">
        <v>-370214</v>
      </c>
      <c r="D486" s="17">
        <v>2145793</v>
      </c>
      <c r="E486" s="17">
        <v>1434616</v>
      </c>
      <c r="F486" s="17">
        <v>3210195</v>
      </c>
      <c r="I486" s="21"/>
      <c r="J486" s="21"/>
      <c r="K486" s="21"/>
      <c r="L486" s="21"/>
      <c r="M486" s="21"/>
    </row>
    <row r="487" spans="1:13" ht="28.5" customHeight="1">
      <c r="A487" s="15" t="s">
        <v>885</v>
      </c>
      <c r="B487" s="16" t="s">
        <v>886</v>
      </c>
      <c r="C487" s="17">
        <v>861960</v>
      </c>
      <c r="D487" s="17">
        <v>926861</v>
      </c>
      <c r="E487" s="17">
        <v>992876</v>
      </c>
      <c r="F487" s="17">
        <v>2781697</v>
      </c>
      <c r="I487" s="21"/>
      <c r="J487" s="21"/>
      <c r="K487" s="21"/>
      <c r="L487" s="21"/>
      <c r="M487" s="21"/>
    </row>
    <row r="488" spans="1:13" ht="28.5" customHeight="1">
      <c r="A488" s="15" t="s">
        <v>887</v>
      </c>
      <c r="B488" s="16" t="s">
        <v>888</v>
      </c>
      <c r="C488" s="17">
        <v>3675427</v>
      </c>
      <c r="D488" s="17">
        <v>4174662</v>
      </c>
      <c r="E488" s="17">
        <v>4525563</v>
      </c>
      <c r="F488" s="17">
        <v>12375652</v>
      </c>
      <c r="I488" s="21"/>
      <c r="J488" s="21"/>
      <c r="K488" s="21"/>
      <c r="L488" s="21"/>
      <c r="M488" s="21"/>
    </row>
    <row r="489" spans="1:13" ht="28.5" customHeight="1">
      <c r="A489" s="15" t="s">
        <v>889</v>
      </c>
      <c r="B489" s="16" t="s">
        <v>890</v>
      </c>
      <c r="C489" s="17">
        <v>-2170</v>
      </c>
      <c r="D489" s="17">
        <v>0</v>
      </c>
      <c r="E489" s="17">
        <v>0</v>
      </c>
      <c r="F489" s="17">
        <v>-2170</v>
      </c>
      <c r="I489" s="21"/>
      <c r="J489" s="21"/>
      <c r="K489" s="21"/>
      <c r="L489" s="21"/>
      <c r="M489" s="21"/>
    </row>
    <row r="490" spans="1:13" ht="28.5" customHeight="1">
      <c r="A490" s="15" t="s">
        <v>891</v>
      </c>
      <c r="B490" s="16" t="s">
        <v>892</v>
      </c>
      <c r="C490" s="17">
        <v>-206597</v>
      </c>
      <c r="D490" s="17">
        <v>532879</v>
      </c>
      <c r="E490" s="17">
        <v>1019730</v>
      </c>
      <c r="F490" s="17">
        <v>1346012</v>
      </c>
      <c r="I490" s="21"/>
      <c r="J490" s="21"/>
      <c r="K490" s="21"/>
      <c r="L490" s="21"/>
      <c r="M490" s="21"/>
    </row>
    <row r="491" spans="1:13" ht="28.5" customHeight="1">
      <c r="A491" s="15" t="s">
        <v>893</v>
      </c>
      <c r="B491" s="16" t="s">
        <v>894</v>
      </c>
      <c r="C491" s="17">
        <v>-298865</v>
      </c>
      <c r="D491" s="17">
        <v>0</v>
      </c>
      <c r="E491" s="17">
        <v>0</v>
      </c>
      <c r="F491" s="17">
        <v>-298865</v>
      </c>
      <c r="I491" s="21"/>
      <c r="J491" s="21"/>
      <c r="K491" s="21"/>
      <c r="L491" s="21"/>
      <c r="M491" s="21"/>
    </row>
    <row r="492" spans="1:13" ht="28.5" customHeight="1">
      <c r="A492" s="15" t="s">
        <v>895</v>
      </c>
      <c r="B492" s="16" t="s">
        <v>896</v>
      </c>
      <c r="C492" s="17">
        <v>-2858303</v>
      </c>
      <c r="D492" s="17">
        <v>0</v>
      </c>
      <c r="E492" s="17">
        <v>0</v>
      </c>
      <c r="F492" s="17">
        <v>-2858303</v>
      </c>
      <c r="I492" s="21"/>
      <c r="J492" s="21"/>
      <c r="K492" s="21"/>
      <c r="L492" s="21"/>
      <c r="M492" s="21"/>
    </row>
    <row r="493" spans="1:13" ht="28.5" customHeight="1">
      <c r="A493" s="15" t="s">
        <v>897</v>
      </c>
      <c r="B493" s="16" t="s">
        <v>898</v>
      </c>
      <c r="C493" s="17">
        <v>-378034</v>
      </c>
      <c r="D493" s="17">
        <v>0</v>
      </c>
      <c r="E493" s="17">
        <v>0</v>
      </c>
      <c r="F493" s="17">
        <v>-378034</v>
      </c>
      <c r="I493" s="21"/>
      <c r="J493" s="21"/>
      <c r="K493" s="21"/>
      <c r="L493" s="21"/>
      <c r="M493" s="21"/>
    </row>
    <row r="494" spans="1:13" ht="28.5" customHeight="1">
      <c r="A494" s="15" t="s">
        <v>899</v>
      </c>
      <c r="B494" s="16" t="s">
        <v>900</v>
      </c>
      <c r="C494" s="17">
        <v>3386244</v>
      </c>
      <c r="D494" s="17">
        <v>0</v>
      </c>
      <c r="E494" s="17">
        <v>0</v>
      </c>
      <c r="F494" s="17">
        <v>3386244</v>
      </c>
      <c r="I494" s="21"/>
      <c r="J494" s="21"/>
      <c r="K494" s="21"/>
      <c r="L494" s="21"/>
      <c r="M494" s="21"/>
    </row>
    <row r="495" spans="1:13" ht="28.5" customHeight="1">
      <c r="A495" s="15" t="s">
        <v>901</v>
      </c>
      <c r="B495" s="16" t="s">
        <v>902</v>
      </c>
      <c r="C495" s="17">
        <v>-270368</v>
      </c>
      <c r="D495" s="17">
        <v>0</v>
      </c>
      <c r="E495" s="17">
        <v>0</v>
      </c>
      <c r="F495" s="17">
        <v>-270368</v>
      </c>
      <c r="I495" s="21"/>
      <c r="J495" s="21"/>
      <c r="K495" s="21"/>
      <c r="L495" s="21"/>
      <c r="M495" s="21"/>
    </row>
    <row r="496" spans="1:13" s="3" customFormat="1" ht="28.5" customHeight="1">
      <c r="A496" s="18">
        <v>1116944</v>
      </c>
      <c r="B496" s="19" t="s">
        <v>903</v>
      </c>
      <c r="C496" s="20">
        <v>-3252000</v>
      </c>
      <c r="D496" s="20">
        <v>0</v>
      </c>
      <c r="E496" s="20">
        <v>0</v>
      </c>
      <c r="F496" s="20">
        <f>SUM(C496:E496)</f>
        <v>-3252000</v>
      </c>
      <c r="G496" s="2"/>
      <c r="I496" s="21"/>
      <c r="J496" s="21"/>
      <c r="K496" s="21"/>
      <c r="L496" s="21"/>
      <c r="M496" s="21"/>
    </row>
    <row r="497" spans="1:13" s="3" customFormat="1" ht="28.5" customHeight="1">
      <c r="A497" s="18">
        <v>1116944</v>
      </c>
      <c r="B497" s="19" t="s">
        <v>903</v>
      </c>
      <c r="C497" s="20">
        <f>471000</f>
        <v>471000</v>
      </c>
      <c r="D497" s="20">
        <v>0</v>
      </c>
      <c r="E497" s="20">
        <v>0</v>
      </c>
      <c r="F497" s="20">
        <f>SUM(C497:E497)</f>
        <v>471000</v>
      </c>
      <c r="G497" s="2"/>
      <c r="I497" s="21"/>
      <c r="J497" s="21"/>
      <c r="K497" s="21"/>
      <c r="L497" s="21"/>
      <c r="M497" s="21"/>
    </row>
    <row r="498" spans="1:13" ht="28.5" customHeight="1">
      <c r="A498" s="15" t="s">
        <v>904</v>
      </c>
      <c r="B498" s="16" t="s">
        <v>905</v>
      </c>
      <c r="C498" s="17">
        <v>-8155568</v>
      </c>
      <c r="D498" s="17">
        <v>0</v>
      </c>
      <c r="E498" s="17">
        <v>0</v>
      </c>
      <c r="F498" s="17">
        <v>-8155568</v>
      </c>
      <c r="I498" s="21"/>
      <c r="J498" s="21"/>
      <c r="K498" s="21"/>
      <c r="L498" s="21"/>
      <c r="M498" s="21"/>
    </row>
    <row r="499" spans="1:13" ht="28.5" customHeight="1">
      <c r="A499" s="15" t="s">
        <v>906</v>
      </c>
      <c r="B499" s="16" t="s">
        <v>907</v>
      </c>
      <c r="C499" s="17">
        <v>1470247</v>
      </c>
      <c r="D499" s="17">
        <v>69312</v>
      </c>
      <c r="E499" s="17">
        <v>0</v>
      </c>
      <c r="F499" s="17">
        <v>1539559</v>
      </c>
      <c r="I499" s="21"/>
      <c r="J499" s="21"/>
      <c r="K499" s="21"/>
      <c r="L499" s="21"/>
      <c r="M499" s="21"/>
    </row>
    <row r="500" spans="1:13" ht="28.5" customHeight="1">
      <c r="A500" s="15" t="s">
        <v>908</v>
      </c>
      <c r="B500" s="16" t="s">
        <v>909</v>
      </c>
      <c r="C500" s="17">
        <v>4050000</v>
      </c>
      <c r="D500" s="17">
        <v>0</v>
      </c>
      <c r="E500" s="17">
        <v>0</v>
      </c>
      <c r="F500" s="17">
        <v>4050000</v>
      </c>
      <c r="I500" s="21"/>
      <c r="J500" s="21"/>
      <c r="K500" s="21"/>
      <c r="L500" s="21"/>
      <c r="M500" s="21"/>
    </row>
    <row r="501" spans="1:13" ht="28.5" customHeight="1">
      <c r="A501" s="15" t="s">
        <v>910</v>
      </c>
      <c r="B501" s="16" t="s">
        <v>911</v>
      </c>
      <c r="C501" s="17">
        <v>3256511</v>
      </c>
      <c r="D501" s="17">
        <v>638317</v>
      </c>
      <c r="E501" s="17">
        <v>0</v>
      </c>
      <c r="F501" s="17">
        <v>3894828</v>
      </c>
      <c r="I501" s="21"/>
      <c r="J501" s="21"/>
      <c r="K501" s="21"/>
      <c r="L501" s="21"/>
      <c r="M501" s="21"/>
    </row>
    <row r="502" spans="1:13" ht="28.5" customHeight="1">
      <c r="A502" s="15" t="s">
        <v>912</v>
      </c>
      <c r="B502" s="16" t="s">
        <v>913</v>
      </c>
      <c r="C502" s="17">
        <v>1387923</v>
      </c>
      <c r="D502" s="17">
        <v>1201540</v>
      </c>
      <c r="E502" s="17">
        <v>1151540</v>
      </c>
      <c r="F502" s="17">
        <v>3741003</v>
      </c>
      <c r="I502" s="21"/>
      <c r="J502" s="21"/>
      <c r="K502" s="21"/>
      <c r="L502" s="21"/>
      <c r="M502" s="21"/>
    </row>
    <row r="503" spans="1:13" ht="28.5" customHeight="1">
      <c r="A503" s="15" t="s">
        <v>914</v>
      </c>
      <c r="B503" s="16" t="s">
        <v>915</v>
      </c>
      <c r="C503" s="17">
        <v>3619000</v>
      </c>
      <c r="D503" s="17">
        <v>2593000</v>
      </c>
      <c r="E503" s="17">
        <v>4988000</v>
      </c>
      <c r="F503" s="17">
        <v>11200000</v>
      </c>
      <c r="I503" s="21"/>
      <c r="J503" s="21"/>
      <c r="K503" s="21"/>
      <c r="L503" s="21"/>
      <c r="M503" s="21"/>
    </row>
    <row r="504" spans="1:13" ht="28.5" customHeight="1">
      <c r="A504" s="15" t="s">
        <v>916</v>
      </c>
      <c r="B504" s="16" t="s">
        <v>917</v>
      </c>
      <c r="C504" s="17">
        <v>1975800</v>
      </c>
      <c r="D504" s="17">
        <v>25000</v>
      </c>
      <c r="E504" s="17">
        <v>0</v>
      </c>
      <c r="F504" s="17">
        <v>2000800</v>
      </c>
      <c r="I504" s="21"/>
      <c r="J504" s="21"/>
      <c r="K504" s="21"/>
      <c r="L504" s="21"/>
      <c r="M504" s="21"/>
    </row>
    <row r="505" spans="1:13" ht="28.5" customHeight="1">
      <c r="A505" s="15" t="s">
        <v>918</v>
      </c>
      <c r="B505" s="16" t="s">
        <v>919</v>
      </c>
      <c r="C505" s="17">
        <v>0</v>
      </c>
      <c r="D505" s="17">
        <v>1600000</v>
      </c>
      <c r="E505" s="17">
        <v>352500</v>
      </c>
      <c r="F505" s="17">
        <v>1952500</v>
      </c>
      <c r="I505" s="21"/>
      <c r="J505" s="21"/>
      <c r="K505" s="21"/>
      <c r="L505" s="21"/>
      <c r="M505" s="21"/>
    </row>
    <row r="506" spans="1:13" s="3" customFormat="1" ht="40.5" customHeight="1">
      <c r="A506" s="18" t="s">
        <v>920</v>
      </c>
      <c r="B506" s="19" t="s">
        <v>921</v>
      </c>
      <c r="C506" s="20">
        <f>625565-25043</f>
        <v>600522</v>
      </c>
      <c r="D506" s="20">
        <f>628148-71396</f>
        <v>556752</v>
      </c>
      <c r="E506" s="20">
        <v>0</v>
      </c>
      <c r="F506" s="20">
        <f>SUM(C506:E506)</f>
        <v>1157274</v>
      </c>
      <c r="G506" s="2"/>
      <c r="I506" s="21"/>
      <c r="J506" s="21"/>
      <c r="K506" s="21"/>
      <c r="L506" s="21"/>
      <c r="M506" s="21"/>
    </row>
    <row r="507" spans="1:13" s="3" customFormat="1" ht="28.5" customHeight="1">
      <c r="A507" s="18" t="s">
        <v>922</v>
      </c>
      <c r="B507" s="19" t="s">
        <v>923</v>
      </c>
      <c r="C507" s="20">
        <f>398539-54681</f>
        <v>343858</v>
      </c>
      <c r="D507" s="20">
        <v>75360</v>
      </c>
      <c r="E507" s="20">
        <v>0</v>
      </c>
      <c r="F507" s="20">
        <f>SUM(C507:E507)</f>
        <v>419218</v>
      </c>
      <c r="G507" s="2"/>
      <c r="I507" s="21"/>
      <c r="J507" s="21"/>
      <c r="K507" s="21"/>
      <c r="L507" s="21"/>
      <c r="M507" s="21"/>
    </row>
    <row r="508" spans="1:13" s="3" customFormat="1" ht="26.25" customHeight="1">
      <c r="A508" s="18" t="s">
        <v>924</v>
      </c>
      <c r="B508" s="19" t="s">
        <v>925</v>
      </c>
      <c r="C508" s="20">
        <f>936633-936633</f>
        <v>0</v>
      </c>
      <c r="D508" s="20">
        <f>1453499-516866</f>
        <v>936633</v>
      </c>
      <c r="E508" s="20">
        <v>1453499</v>
      </c>
      <c r="F508" s="20">
        <f>SUM(C508:E508)</f>
        <v>2390132</v>
      </c>
      <c r="G508" s="2"/>
      <c r="I508" s="21"/>
      <c r="J508" s="21"/>
      <c r="K508" s="21"/>
      <c r="L508" s="21"/>
      <c r="M508" s="21"/>
    </row>
    <row r="509" spans="1:13" s="3" customFormat="1" ht="28.5" customHeight="1">
      <c r="A509" s="18" t="s">
        <v>926</v>
      </c>
      <c r="B509" s="19" t="s">
        <v>927</v>
      </c>
      <c r="C509" s="20">
        <f>683460-105147</f>
        <v>578313</v>
      </c>
      <c r="D509" s="20">
        <v>0</v>
      </c>
      <c r="E509" s="20">
        <v>0</v>
      </c>
      <c r="F509" s="20">
        <f>SUM(C509:E509)</f>
        <v>578313</v>
      </c>
      <c r="G509" s="2"/>
      <c r="I509" s="21"/>
      <c r="J509" s="21"/>
      <c r="K509" s="21"/>
      <c r="L509" s="21"/>
      <c r="M509" s="21"/>
    </row>
    <row r="510" spans="1:13" s="3" customFormat="1" ht="28.5" customHeight="1">
      <c r="A510" s="18" t="s">
        <v>928</v>
      </c>
      <c r="B510" s="19" t="s">
        <v>929</v>
      </c>
      <c r="C510" s="20">
        <f>14711713-13062736</f>
        <v>1648977</v>
      </c>
      <c r="D510" s="20">
        <f>1510495+13062736</f>
        <v>14573231</v>
      </c>
      <c r="E510" s="20">
        <v>0</v>
      </c>
      <c r="F510" s="20">
        <f>SUM(C510:E510)</f>
        <v>16222208</v>
      </c>
      <c r="G510" s="2"/>
      <c r="I510" s="21"/>
      <c r="J510" s="21"/>
      <c r="K510" s="21"/>
      <c r="L510" s="21"/>
      <c r="M510" s="21"/>
    </row>
    <row r="511" spans="1:13" s="3" customFormat="1" ht="28.5" customHeight="1">
      <c r="A511" s="18" t="s">
        <v>930</v>
      </c>
      <c r="B511" s="19" t="s">
        <v>931</v>
      </c>
      <c r="C511" s="20">
        <v>1800728</v>
      </c>
      <c r="D511" s="20">
        <v>0</v>
      </c>
      <c r="E511" s="20">
        <v>0</v>
      </c>
      <c r="F511" s="20">
        <v>1800728</v>
      </c>
      <c r="G511" s="2"/>
      <c r="I511" s="21"/>
      <c r="J511" s="21"/>
      <c r="K511" s="21"/>
      <c r="L511" s="21"/>
      <c r="M511" s="21"/>
    </row>
    <row r="512" spans="1:13" s="3" customFormat="1" ht="28.5" customHeight="1">
      <c r="A512" s="18" t="s">
        <v>932</v>
      </c>
      <c r="B512" s="19" t="s">
        <v>933</v>
      </c>
      <c r="C512" s="20">
        <f>884000-136000</f>
        <v>748000</v>
      </c>
      <c r="D512" s="20">
        <v>28116000</v>
      </c>
      <c r="E512" s="20">
        <v>1000000</v>
      </c>
      <c r="F512" s="20">
        <f>SUM(C512:E512)</f>
        <v>29864000</v>
      </c>
      <c r="G512" s="2"/>
      <c r="I512" s="21"/>
      <c r="J512" s="21"/>
      <c r="K512" s="21"/>
      <c r="L512" s="21"/>
      <c r="M512" s="21"/>
    </row>
    <row r="513" spans="1:13" ht="28.5" customHeight="1">
      <c r="A513" s="15" t="s">
        <v>934</v>
      </c>
      <c r="B513" s="16" t="s">
        <v>935</v>
      </c>
      <c r="C513" s="17">
        <v>4144788</v>
      </c>
      <c r="D513" s="17">
        <v>0</v>
      </c>
      <c r="E513" s="17">
        <v>0</v>
      </c>
      <c r="F513" s="17">
        <v>4144788</v>
      </c>
      <c r="I513" s="21"/>
      <c r="J513" s="21"/>
      <c r="K513" s="21"/>
      <c r="L513" s="21"/>
      <c r="M513" s="21"/>
    </row>
    <row r="514" spans="1:13" ht="28.5" customHeight="1">
      <c r="A514" s="15" t="s">
        <v>936</v>
      </c>
      <c r="B514" s="16" t="s">
        <v>937</v>
      </c>
      <c r="C514" s="17">
        <v>6785250</v>
      </c>
      <c r="D514" s="17">
        <v>214750</v>
      </c>
      <c r="E514" s="17">
        <v>0</v>
      </c>
      <c r="F514" s="17">
        <v>7000000</v>
      </c>
      <c r="I514" s="21"/>
      <c r="J514" s="21"/>
      <c r="K514" s="21"/>
      <c r="L514" s="21"/>
      <c r="M514" s="21"/>
    </row>
    <row r="515" spans="1:13" ht="28.5" customHeight="1">
      <c r="A515" s="15" t="s">
        <v>938</v>
      </c>
      <c r="B515" s="16" t="s">
        <v>939</v>
      </c>
      <c r="C515" s="17">
        <v>0</v>
      </c>
      <c r="D515" s="17">
        <v>2000000</v>
      </c>
      <c r="E515" s="17">
        <v>32000000</v>
      </c>
      <c r="F515" s="17">
        <v>34000000</v>
      </c>
      <c r="I515" s="21"/>
      <c r="J515" s="21"/>
      <c r="K515" s="21"/>
      <c r="L515" s="21"/>
      <c r="M515" s="21"/>
    </row>
    <row r="516" spans="1:13" ht="28.5" customHeight="1">
      <c r="A516" s="15" t="s">
        <v>940</v>
      </c>
      <c r="B516" s="16" t="s">
        <v>941</v>
      </c>
      <c r="C516" s="17">
        <v>0</v>
      </c>
      <c r="D516" s="17">
        <v>15500000</v>
      </c>
      <c r="E516" s="17">
        <v>1000000</v>
      </c>
      <c r="F516" s="17">
        <v>16500000</v>
      </c>
      <c r="I516" s="21"/>
      <c r="J516" s="21"/>
      <c r="K516" s="21"/>
      <c r="L516" s="21"/>
      <c r="M516" s="21"/>
    </row>
    <row r="517" spans="1:13" ht="28.5" customHeight="1">
      <c r="A517" s="15" t="s">
        <v>942</v>
      </c>
      <c r="B517" s="16" t="s">
        <v>943</v>
      </c>
      <c r="C517" s="17">
        <v>0</v>
      </c>
      <c r="D517" s="17">
        <v>8840055</v>
      </c>
      <c r="E517" s="17">
        <v>201147</v>
      </c>
      <c r="F517" s="17">
        <v>9041202</v>
      </c>
      <c r="I517" s="21"/>
      <c r="J517" s="21"/>
      <c r="K517" s="21"/>
      <c r="L517" s="21"/>
      <c r="M517" s="21"/>
    </row>
    <row r="518" spans="1:13" ht="28.5" customHeight="1">
      <c r="A518" s="15" t="s">
        <v>944</v>
      </c>
      <c r="B518" s="16" t="s">
        <v>945</v>
      </c>
      <c r="C518" s="17">
        <v>0</v>
      </c>
      <c r="D518" s="17">
        <v>11660556</v>
      </c>
      <c r="E518" s="17">
        <v>1011950</v>
      </c>
      <c r="F518" s="17">
        <v>12672506</v>
      </c>
      <c r="I518" s="21"/>
      <c r="J518" s="21"/>
      <c r="K518" s="21"/>
      <c r="L518" s="21"/>
      <c r="M518" s="21"/>
    </row>
    <row r="519" spans="1:13" s="3" customFormat="1" ht="28.5" customHeight="1">
      <c r="A519" s="26">
        <v>1124887</v>
      </c>
      <c r="B519" s="19" t="s">
        <v>946</v>
      </c>
      <c r="C519" s="20">
        <v>550000</v>
      </c>
      <c r="D519" s="20">
        <v>0</v>
      </c>
      <c r="E519" s="20">
        <v>0</v>
      </c>
      <c r="F519" s="20">
        <f>SUM(C519:E519)</f>
        <v>550000</v>
      </c>
      <c r="G519" s="2"/>
      <c r="I519" s="21"/>
      <c r="J519" s="21"/>
      <c r="K519" s="21"/>
      <c r="L519" s="21"/>
      <c r="M519" s="21"/>
    </row>
    <row r="520" spans="1:13" ht="18" customHeight="1">
      <c r="A520" s="48" t="s">
        <v>947</v>
      </c>
      <c r="B520" s="49"/>
      <c r="C520" s="22">
        <f>SUM(C437:C519)</f>
        <v>479558923</v>
      </c>
      <c r="D520" s="22">
        <f>SUM(D437:D519)</f>
        <v>327698606</v>
      </c>
      <c r="E520" s="22">
        <f>SUM(E437:E519)</f>
        <v>162561086</v>
      </c>
      <c r="F520" s="22">
        <f>SUM(F437:F519)</f>
        <v>969818615</v>
      </c>
      <c r="I520" s="21"/>
      <c r="J520" s="21"/>
      <c r="K520" s="21"/>
      <c r="L520" s="21"/>
      <c r="M520" s="21"/>
    </row>
    <row r="521" spans="1:13" ht="18" customHeight="1">
      <c r="A521" s="45"/>
      <c r="B521" s="42"/>
      <c r="C521" s="42"/>
      <c r="D521" s="42"/>
      <c r="E521" s="42"/>
      <c r="F521" s="42"/>
      <c r="I521" s="21"/>
      <c r="J521" s="21"/>
      <c r="K521" s="21"/>
      <c r="L521" s="21"/>
      <c r="M521" s="21"/>
    </row>
    <row r="522" spans="1:13" ht="18" customHeight="1" thickBot="1">
      <c r="A522" s="10" t="s">
        <v>948</v>
      </c>
      <c r="B522" s="37" t="s">
        <v>949</v>
      </c>
      <c r="C522" s="38"/>
      <c r="D522" s="38"/>
      <c r="E522" s="38"/>
      <c r="F522" s="38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5" customHeight="1">
      <c r="A524" s="15" t="s">
        <v>950</v>
      </c>
      <c r="B524" s="16" t="s">
        <v>951</v>
      </c>
      <c r="C524" s="17">
        <v>15189447</v>
      </c>
      <c r="D524" s="17">
        <v>4000000</v>
      </c>
      <c r="E524" s="17">
        <v>4000000</v>
      </c>
      <c r="F524" s="17">
        <v>23189447</v>
      </c>
      <c r="I524" s="21"/>
      <c r="J524" s="21"/>
      <c r="K524" s="21"/>
      <c r="L524" s="21"/>
      <c r="M524" s="21"/>
    </row>
    <row r="525" spans="1:13" ht="18" customHeight="1">
      <c r="A525" s="48" t="s">
        <v>952</v>
      </c>
      <c r="B525" s="49"/>
      <c r="C525" s="22">
        <v>15189447</v>
      </c>
      <c r="D525" s="22">
        <v>4000000</v>
      </c>
      <c r="E525" s="22">
        <v>4000000</v>
      </c>
      <c r="F525" s="22">
        <v>23189447</v>
      </c>
      <c r="I525" s="21"/>
      <c r="J525" s="21"/>
      <c r="K525" s="21"/>
      <c r="L525" s="21"/>
      <c r="M525" s="21"/>
    </row>
    <row r="526" spans="1:13" ht="18" customHeight="1">
      <c r="A526" s="45"/>
      <c r="B526" s="42"/>
      <c r="C526" s="42"/>
      <c r="D526" s="42"/>
      <c r="E526" s="42"/>
      <c r="F526" s="42"/>
      <c r="I526" s="21"/>
      <c r="J526" s="21"/>
      <c r="K526" s="21"/>
      <c r="L526" s="21"/>
      <c r="M526" s="21"/>
    </row>
    <row r="527" spans="1:13" ht="18" customHeight="1" thickBot="1">
      <c r="A527" s="10" t="s">
        <v>953</v>
      </c>
      <c r="B527" s="37" t="s">
        <v>954</v>
      </c>
      <c r="C527" s="38"/>
      <c r="D527" s="38"/>
      <c r="E527" s="38"/>
      <c r="F527" s="38"/>
      <c r="I527" s="21"/>
      <c r="J527" s="21"/>
      <c r="K527" s="21"/>
      <c r="L527" s="21"/>
      <c r="M527" s="21"/>
    </row>
    <row r="528" spans="1:13" ht="13.5" thickTop="1">
      <c r="A528" s="11" t="s">
        <v>0</v>
      </c>
      <c r="B528" s="12" t="s">
        <v>1</v>
      </c>
      <c r="C528" s="13" t="s">
        <v>2</v>
      </c>
      <c r="D528" s="13" t="s">
        <v>3</v>
      </c>
      <c r="E528" s="13" t="s">
        <v>4</v>
      </c>
      <c r="F528" s="13" t="s">
        <v>5</v>
      </c>
      <c r="I528" s="21"/>
      <c r="J528" s="21"/>
      <c r="K528" s="21"/>
      <c r="L528" s="21"/>
      <c r="M528" s="21"/>
    </row>
    <row r="529" spans="1:13" ht="28.5" customHeight="1">
      <c r="A529" s="15" t="s">
        <v>955</v>
      </c>
      <c r="B529" s="16" t="s">
        <v>956</v>
      </c>
      <c r="C529" s="17">
        <v>7687545</v>
      </c>
      <c r="D529" s="17">
        <v>0</v>
      </c>
      <c r="E529" s="17">
        <v>0</v>
      </c>
      <c r="F529" s="17">
        <v>7687545</v>
      </c>
      <c r="I529" s="21"/>
      <c r="J529" s="21"/>
      <c r="K529" s="21"/>
      <c r="L529" s="21"/>
      <c r="M529" s="21"/>
    </row>
    <row r="530" spans="1:13" ht="28.5" customHeight="1">
      <c r="A530" s="15" t="s">
        <v>957</v>
      </c>
      <c r="B530" s="16" t="s">
        <v>958</v>
      </c>
      <c r="C530" s="17">
        <v>-121949</v>
      </c>
      <c r="D530" s="17">
        <v>0</v>
      </c>
      <c r="E530" s="17">
        <v>0</v>
      </c>
      <c r="F530" s="17">
        <v>-121949</v>
      </c>
      <c r="I530" s="21"/>
      <c r="J530" s="21"/>
      <c r="K530" s="21"/>
      <c r="L530" s="21"/>
      <c r="M530" s="21"/>
    </row>
    <row r="531" spans="1:13" ht="28.5" customHeight="1">
      <c r="A531" s="15" t="s">
        <v>959</v>
      </c>
      <c r="B531" s="16" t="s">
        <v>960</v>
      </c>
      <c r="C531" s="17">
        <v>2107940</v>
      </c>
      <c r="D531" s="17">
        <v>0</v>
      </c>
      <c r="E531" s="17">
        <v>0</v>
      </c>
      <c r="F531" s="17">
        <v>2107940</v>
      </c>
      <c r="I531" s="21"/>
      <c r="J531" s="21"/>
      <c r="K531" s="21"/>
      <c r="L531" s="21"/>
      <c r="M531" s="21"/>
    </row>
    <row r="532" spans="1:13" ht="28.5" customHeight="1">
      <c r="A532" s="15" t="s">
        <v>961</v>
      </c>
      <c r="B532" s="16" t="s">
        <v>962</v>
      </c>
      <c r="C532" s="17">
        <v>2801942</v>
      </c>
      <c r="D532" s="17">
        <v>0</v>
      </c>
      <c r="E532" s="17">
        <v>0</v>
      </c>
      <c r="F532" s="17">
        <v>2801942</v>
      </c>
      <c r="I532" s="21"/>
      <c r="J532" s="21"/>
      <c r="K532" s="21"/>
      <c r="L532" s="21"/>
      <c r="M532" s="21"/>
    </row>
    <row r="533" spans="1:13" ht="18" customHeight="1">
      <c r="A533" s="48" t="s">
        <v>963</v>
      </c>
      <c r="B533" s="49"/>
      <c r="C533" s="22">
        <f>SUM(C529:C532)</f>
        <v>12475478</v>
      </c>
      <c r="D533" s="22">
        <f>SUM(D529:D532)</f>
        <v>0</v>
      </c>
      <c r="E533" s="22">
        <f>SUM(E529:E532)</f>
        <v>0</v>
      </c>
      <c r="F533" s="22">
        <f>SUM(F529:F532)</f>
        <v>12475478</v>
      </c>
      <c r="I533" s="21"/>
      <c r="J533" s="21"/>
      <c r="K533" s="21"/>
      <c r="L533" s="21"/>
      <c r="M533" s="21"/>
    </row>
    <row r="534" spans="1:13" ht="18" customHeight="1">
      <c r="A534" s="45"/>
      <c r="B534" s="42"/>
      <c r="C534" s="42"/>
      <c r="D534" s="42"/>
      <c r="E534" s="42"/>
      <c r="F534" s="42"/>
      <c r="I534" s="21"/>
      <c r="J534" s="21"/>
      <c r="K534" s="21"/>
      <c r="L534" s="21"/>
      <c r="M534" s="21"/>
    </row>
    <row r="535" spans="1:13" ht="18" customHeight="1" thickBot="1">
      <c r="A535" s="10" t="s">
        <v>964</v>
      </c>
      <c r="B535" s="37" t="s">
        <v>965</v>
      </c>
      <c r="C535" s="38"/>
      <c r="D535" s="38"/>
      <c r="E535" s="38"/>
      <c r="F535" s="38"/>
      <c r="I535" s="21"/>
      <c r="J535" s="21"/>
      <c r="K535" s="21"/>
      <c r="L535" s="21"/>
      <c r="M535" s="21"/>
    </row>
    <row r="536" spans="1:13" ht="13.5" thickTop="1">
      <c r="A536" s="11" t="s">
        <v>0</v>
      </c>
      <c r="B536" s="12" t="s">
        <v>1</v>
      </c>
      <c r="C536" s="13" t="s">
        <v>2</v>
      </c>
      <c r="D536" s="13" t="s">
        <v>3</v>
      </c>
      <c r="E536" s="13" t="s">
        <v>4</v>
      </c>
      <c r="F536" s="13" t="s">
        <v>5</v>
      </c>
      <c r="I536" s="21"/>
      <c r="J536" s="21"/>
      <c r="K536" s="21"/>
      <c r="L536" s="21"/>
      <c r="M536" s="21"/>
    </row>
    <row r="537" spans="1:13" ht="28.5" customHeight="1">
      <c r="A537" s="15" t="s">
        <v>966</v>
      </c>
      <c r="B537" s="16" t="s">
        <v>967</v>
      </c>
      <c r="C537" s="17">
        <v>4629082</v>
      </c>
      <c r="D537" s="17">
        <v>0</v>
      </c>
      <c r="E537" s="17">
        <v>0</v>
      </c>
      <c r="F537" s="17">
        <v>4629082</v>
      </c>
      <c r="I537" s="21"/>
      <c r="J537" s="21"/>
      <c r="K537" s="21"/>
      <c r="L537" s="21"/>
      <c r="M537" s="21"/>
    </row>
    <row r="538" spans="1:13" ht="28.5" customHeight="1">
      <c r="A538" s="15" t="s">
        <v>968</v>
      </c>
      <c r="B538" s="16" t="s">
        <v>969</v>
      </c>
      <c r="C538" s="17">
        <v>1951068</v>
      </c>
      <c r="D538" s="17">
        <v>0</v>
      </c>
      <c r="E538" s="17">
        <v>0</v>
      </c>
      <c r="F538" s="17">
        <v>1951068</v>
      </c>
      <c r="I538" s="21"/>
      <c r="J538" s="21"/>
      <c r="K538" s="21"/>
      <c r="L538" s="21"/>
      <c r="M538" s="21"/>
    </row>
    <row r="539" spans="1:13" ht="28.5" customHeight="1">
      <c r="A539" s="15" t="s">
        <v>970</v>
      </c>
      <c r="B539" s="16" t="s">
        <v>971</v>
      </c>
      <c r="C539" s="17">
        <v>1076875</v>
      </c>
      <c r="D539" s="17">
        <v>0</v>
      </c>
      <c r="E539" s="17">
        <v>0</v>
      </c>
      <c r="F539" s="17">
        <v>1076875</v>
      </c>
      <c r="I539" s="21"/>
      <c r="J539" s="21"/>
      <c r="K539" s="21"/>
      <c r="L539" s="21"/>
      <c r="M539" s="21"/>
    </row>
    <row r="540" spans="1:13" ht="28.5" customHeight="1">
      <c r="A540" s="15" t="s">
        <v>972</v>
      </c>
      <c r="B540" s="16" t="s">
        <v>973</v>
      </c>
      <c r="C540" s="17">
        <v>5777505</v>
      </c>
      <c r="D540" s="17">
        <v>0</v>
      </c>
      <c r="E540" s="17">
        <v>0</v>
      </c>
      <c r="F540" s="17">
        <v>5777505</v>
      </c>
      <c r="I540" s="21"/>
      <c r="J540" s="21"/>
      <c r="K540" s="21"/>
      <c r="L540" s="21"/>
      <c r="M540" s="21"/>
    </row>
    <row r="541" spans="1:13" ht="18" customHeight="1">
      <c r="A541" s="48" t="s">
        <v>974</v>
      </c>
      <c r="B541" s="49"/>
      <c r="C541" s="22">
        <f>SUM(C537:C540)</f>
        <v>13434530</v>
      </c>
      <c r="D541" s="22">
        <f>SUM(D537:D540)</f>
        <v>0</v>
      </c>
      <c r="E541" s="22">
        <f>SUM(E537:E540)</f>
        <v>0</v>
      </c>
      <c r="F541" s="22">
        <f>SUM(F537:F540)</f>
        <v>13434530</v>
      </c>
      <c r="I541" s="21"/>
      <c r="J541" s="21"/>
      <c r="K541" s="21"/>
      <c r="L541" s="21"/>
      <c r="M541" s="21"/>
    </row>
    <row r="542" spans="1:13" ht="18" customHeight="1">
      <c r="A542" s="45"/>
      <c r="B542" s="42"/>
      <c r="C542" s="42"/>
      <c r="D542" s="42"/>
      <c r="E542" s="42"/>
      <c r="F542" s="42"/>
      <c r="I542" s="21"/>
      <c r="J542" s="21"/>
      <c r="K542" s="21"/>
      <c r="L542" s="21"/>
      <c r="M542" s="21"/>
    </row>
    <row r="543" spans="1:13" ht="18" customHeight="1" thickBot="1">
      <c r="A543" s="10" t="s">
        <v>975</v>
      </c>
      <c r="B543" s="37" t="s">
        <v>976</v>
      </c>
      <c r="C543" s="38"/>
      <c r="D543" s="38"/>
      <c r="E543" s="38"/>
      <c r="F543" s="38"/>
      <c r="I543" s="21"/>
      <c r="J543" s="21"/>
      <c r="K543" s="21"/>
      <c r="L543" s="21"/>
      <c r="M543" s="21"/>
    </row>
    <row r="544" spans="1:13" ht="13.5" thickTop="1">
      <c r="A544" s="11" t="s">
        <v>0</v>
      </c>
      <c r="B544" s="12" t="s">
        <v>1</v>
      </c>
      <c r="C544" s="13" t="s">
        <v>2</v>
      </c>
      <c r="D544" s="13" t="s">
        <v>3</v>
      </c>
      <c r="E544" s="13" t="s">
        <v>4</v>
      </c>
      <c r="F544" s="13" t="s">
        <v>5</v>
      </c>
      <c r="I544" s="21"/>
      <c r="J544" s="21"/>
      <c r="K544" s="21"/>
      <c r="L544" s="21"/>
      <c r="M544" s="21"/>
    </row>
    <row r="545" spans="1:13" ht="28.5" customHeight="1">
      <c r="A545" s="15" t="s">
        <v>977</v>
      </c>
      <c r="B545" s="16" t="s">
        <v>978</v>
      </c>
      <c r="C545" s="17">
        <v>7000000</v>
      </c>
      <c r="D545" s="17">
        <v>3000000</v>
      </c>
      <c r="E545" s="17">
        <v>1000000</v>
      </c>
      <c r="F545" s="17">
        <v>11000000</v>
      </c>
      <c r="I545" s="21"/>
      <c r="J545" s="21"/>
      <c r="K545" s="21"/>
      <c r="L545" s="21"/>
      <c r="M545" s="21"/>
    </row>
    <row r="546" spans="1:13" ht="28.5" customHeight="1">
      <c r="A546" s="15" t="s">
        <v>979</v>
      </c>
      <c r="B546" s="16" t="s">
        <v>980</v>
      </c>
      <c r="C546" s="17">
        <v>330132</v>
      </c>
      <c r="D546" s="17">
        <v>350238</v>
      </c>
      <c r="E546" s="17">
        <v>371567</v>
      </c>
      <c r="F546" s="17">
        <v>1051937</v>
      </c>
      <c r="I546" s="21"/>
      <c r="J546" s="21"/>
      <c r="K546" s="21"/>
      <c r="L546" s="21"/>
      <c r="M546" s="21"/>
    </row>
    <row r="547" spans="1:13" ht="18" customHeight="1">
      <c r="A547" s="48" t="s">
        <v>981</v>
      </c>
      <c r="B547" s="49"/>
      <c r="C547" s="22">
        <f>SUM(C545:C546)</f>
        <v>7330132</v>
      </c>
      <c r="D547" s="22">
        <f>SUM(D545:D546)</f>
        <v>3350238</v>
      </c>
      <c r="E547" s="22">
        <f>SUM(E545:E546)</f>
        <v>1371567</v>
      </c>
      <c r="F547" s="22">
        <f>SUM(F545:F546)</f>
        <v>12051937</v>
      </c>
      <c r="I547" s="21"/>
      <c r="J547" s="21"/>
      <c r="K547" s="21"/>
      <c r="L547" s="21"/>
      <c r="M547" s="21"/>
    </row>
    <row r="548" spans="1:13" ht="18" customHeight="1">
      <c r="A548" s="45"/>
      <c r="B548" s="42"/>
      <c r="C548" s="42"/>
      <c r="D548" s="42"/>
      <c r="E548" s="42"/>
      <c r="F548" s="42"/>
      <c r="I548" s="21"/>
      <c r="J548" s="21"/>
      <c r="K548" s="21"/>
      <c r="L548" s="21"/>
      <c r="M548" s="21"/>
    </row>
    <row r="549" spans="1:13" ht="18" customHeight="1" thickBot="1">
      <c r="A549" s="10" t="s">
        <v>982</v>
      </c>
      <c r="B549" s="37" t="s">
        <v>983</v>
      </c>
      <c r="C549" s="38"/>
      <c r="D549" s="38"/>
      <c r="E549" s="38"/>
      <c r="F549" s="38"/>
      <c r="I549" s="21"/>
      <c r="J549" s="21"/>
      <c r="K549" s="21"/>
      <c r="L549" s="21"/>
      <c r="M549" s="21"/>
    </row>
    <row r="550" spans="1:13" ht="13.5" thickTop="1">
      <c r="A550" s="11" t="s">
        <v>0</v>
      </c>
      <c r="B550" s="12" t="s">
        <v>1</v>
      </c>
      <c r="C550" s="13" t="s">
        <v>2</v>
      </c>
      <c r="D550" s="13" t="s">
        <v>3</v>
      </c>
      <c r="E550" s="13" t="s">
        <v>4</v>
      </c>
      <c r="F550" s="13" t="s">
        <v>5</v>
      </c>
      <c r="I550" s="21"/>
      <c r="J550" s="21"/>
      <c r="K550" s="21"/>
      <c r="L550" s="21"/>
      <c r="M550" s="21"/>
    </row>
    <row r="551" spans="1:13" s="3" customFormat="1" ht="30" customHeight="1">
      <c r="A551" s="18" t="s">
        <v>984</v>
      </c>
      <c r="B551" s="19" t="s">
        <v>985</v>
      </c>
      <c r="C551" s="20">
        <f>467596-182596</f>
        <v>285000</v>
      </c>
      <c r="D551" s="20">
        <v>0</v>
      </c>
      <c r="E551" s="20">
        <v>0</v>
      </c>
      <c r="F551" s="20">
        <f>SUM(C551:E551)</f>
        <v>285000</v>
      </c>
      <c r="G551" s="2"/>
      <c r="I551" s="21"/>
      <c r="J551" s="21"/>
      <c r="K551" s="21"/>
      <c r="L551" s="21"/>
      <c r="M551" s="21"/>
    </row>
    <row r="552" spans="1:13" ht="28.5" customHeight="1">
      <c r="A552" s="15" t="s">
        <v>986</v>
      </c>
      <c r="B552" s="16" t="s">
        <v>987</v>
      </c>
      <c r="C552" s="17">
        <v>-5811</v>
      </c>
      <c r="D552" s="17">
        <v>0</v>
      </c>
      <c r="E552" s="17">
        <v>0</v>
      </c>
      <c r="F552" s="17">
        <v>-5811</v>
      </c>
      <c r="I552" s="21"/>
      <c r="J552" s="21"/>
      <c r="K552" s="21"/>
      <c r="L552" s="21"/>
      <c r="M552" s="21"/>
    </row>
    <row r="553" spans="1:13" ht="28.5" customHeight="1">
      <c r="A553" s="15" t="s">
        <v>988</v>
      </c>
      <c r="B553" s="16" t="s">
        <v>989</v>
      </c>
      <c r="C553" s="17">
        <v>-41862</v>
      </c>
      <c r="D553" s="17">
        <v>0</v>
      </c>
      <c r="E553" s="17">
        <v>0</v>
      </c>
      <c r="F553" s="17">
        <v>-41862</v>
      </c>
      <c r="I553" s="21"/>
      <c r="J553" s="21"/>
      <c r="K553" s="21"/>
      <c r="L553" s="21"/>
      <c r="M553" s="21"/>
    </row>
    <row r="554" spans="1:13" ht="28.5" customHeight="1">
      <c r="A554" s="15" t="s">
        <v>990</v>
      </c>
      <c r="B554" s="16" t="s">
        <v>991</v>
      </c>
      <c r="C554" s="17">
        <v>-37253</v>
      </c>
      <c r="D554" s="17">
        <v>0</v>
      </c>
      <c r="E554" s="17">
        <v>0</v>
      </c>
      <c r="F554" s="17">
        <v>-37253</v>
      </c>
      <c r="I554" s="21"/>
      <c r="J554" s="21"/>
      <c r="K554" s="21"/>
      <c r="L554" s="21"/>
      <c r="M554" s="21"/>
    </row>
    <row r="555" spans="1:13" ht="28.5" customHeight="1">
      <c r="A555" s="15" t="s">
        <v>992</v>
      </c>
      <c r="B555" s="16" t="s">
        <v>993</v>
      </c>
      <c r="C555" s="17">
        <v>-3679</v>
      </c>
      <c r="D555" s="17">
        <v>0</v>
      </c>
      <c r="E555" s="17">
        <v>0</v>
      </c>
      <c r="F555" s="17">
        <v>-3679</v>
      </c>
      <c r="I555" s="21"/>
      <c r="J555" s="21"/>
      <c r="K555" s="21"/>
      <c r="L555" s="21"/>
      <c r="M555" s="21"/>
    </row>
    <row r="556" spans="1:13" ht="28.5" customHeight="1">
      <c r="A556" s="15" t="s">
        <v>994</v>
      </c>
      <c r="B556" s="16" t="s">
        <v>995</v>
      </c>
      <c r="C556" s="17">
        <v>-11147</v>
      </c>
      <c r="D556" s="17">
        <v>0</v>
      </c>
      <c r="E556" s="17">
        <v>0</v>
      </c>
      <c r="F556" s="17">
        <v>-11147</v>
      </c>
      <c r="I556" s="21"/>
      <c r="J556" s="21"/>
      <c r="K556" s="21"/>
      <c r="L556" s="21"/>
      <c r="M556" s="21"/>
    </row>
    <row r="557" spans="1:13" ht="28.5" customHeight="1">
      <c r="A557" s="15" t="s">
        <v>996</v>
      </c>
      <c r="B557" s="16" t="s">
        <v>997</v>
      </c>
      <c r="C557" s="17">
        <v>-10285</v>
      </c>
      <c r="D557" s="17">
        <v>0</v>
      </c>
      <c r="E557" s="17">
        <v>0</v>
      </c>
      <c r="F557" s="17">
        <v>-10285</v>
      </c>
      <c r="I557" s="21"/>
      <c r="J557" s="21"/>
      <c r="K557" s="21"/>
      <c r="L557" s="21"/>
      <c r="M557" s="21"/>
    </row>
    <row r="558" spans="1:13" ht="28.5" customHeight="1">
      <c r="A558" s="15" t="s">
        <v>998</v>
      </c>
      <c r="B558" s="16" t="s">
        <v>999</v>
      </c>
      <c r="C558" s="17">
        <v>-76942</v>
      </c>
      <c r="D558" s="17">
        <v>0</v>
      </c>
      <c r="E558" s="17">
        <v>0</v>
      </c>
      <c r="F558" s="17">
        <v>-76942</v>
      </c>
      <c r="I558" s="21"/>
      <c r="J558" s="21"/>
      <c r="K558" s="21"/>
      <c r="L558" s="21"/>
      <c r="M558" s="21"/>
    </row>
    <row r="559" spans="1:13" ht="28.5" customHeight="1">
      <c r="A559" s="15" t="s">
        <v>1000</v>
      </c>
      <c r="B559" s="16" t="s">
        <v>1001</v>
      </c>
      <c r="C559" s="17">
        <v>-260597</v>
      </c>
      <c r="D559" s="17">
        <v>0</v>
      </c>
      <c r="E559" s="17">
        <v>0</v>
      </c>
      <c r="F559" s="17">
        <v>-260597</v>
      </c>
      <c r="I559" s="21"/>
      <c r="J559" s="21"/>
      <c r="K559" s="21"/>
      <c r="L559" s="21"/>
      <c r="M559" s="21"/>
    </row>
    <row r="560" spans="1:13" ht="28.5" customHeight="1">
      <c r="A560" s="15" t="s">
        <v>1002</v>
      </c>
      <c r="B560" s="16" t="s">
        <v>1003</v>
      </c>
      <c r="C560" s="17">
        <v>920000</v>
      </c>
      <c r="D560" s="17">
        <v>0</v>
      </c>
      <c r="E560" s="17">
        <v>0</v>
      </c>
      <c r="F560" s="17">
        <v>920000</v>
      </c>
      <c r="I560" s="21"/>
      <c r="J560" s="21"/>
      <c r="K560" s="21"/>
      <c r="L560" s="21"/>
      <c r="M560" s="21"/>
    </row>
    <row r="561" spans="1:13" ht="28.5" customHeight="1">
      <c r="A561" s="15" t="s">
        <v>1004</v>
      </c>
      <c r="B561" s="16" t="s">
        <v>1005</v>
      </c>
      <c r="C561" s="17">
        <v>-118000</v>
      </c>
      <c r="D561" s="17">
        <v>0</v>
      </c>
      <c r="E561" s="17">
        <v>0</v>
      </c>
      <c r="F561" s="17">
        <v>-118000</v>
      </c>
      <c r="I561" s="21"/>
      <c r="J561" s="21"/>
      <c r="K561" s="21"/>
      <c r="L561" s="21"/>
      <c r="M561" s="21"/>
    </row>
    <row r="562" spans="1:13" ht="28.5" customHeight="1">
      <c r="A562" s="15" t="s">
        <v>1006</v>
      </c>
      <c r="B562" s="16" t="s">
        <v>1007</v>
      </c>
      <c r="C562" s="17">
        <v>-10819</v>
      </c>
      <c r="D562" s="17">
        <v>0</v>
      </c>
      <c r="E562" s="17">
        <v>0</v>
      </c>
      <c r="F562" s="17">
        <v>-10819</v>
      </c>
      <c r="I562" s="21"/>
      <c r="J562" s="21"/>
      <c r="K562" s="21"/>
      <c r="L562" s="21"/>
      <c r="M562" s="21"/>
    </row>
    <row r="563" spans="1:13" ht="28.5" customHeight="1">
      <c r="A563" s="15" t="s">
        <v>1008</v>
      </c>
      <c r="B563" s="16" t="s">
        <v>1009</v>
      </c>
      <c r="C563" s="17">
        <v>-5969</v>
      </c>
      <c r="D563" s="17">
        <v>0</v>
      </c>
      <c r="E563" s="17">
        <v>0</v>
      </c>
      <c r="F563" s="17">
        <v>-5969</v>
      </c>
      <c r="I563" s="21"/>
      <c r="J563" s="21"/>
      <c r="K563" s="21"/>
      <c r="L563" s="21"/>
      <c r="M563" s="21"/>
    </row>
    <row r="564" spans="1:13" ht="28.5" customHeight="1">
      <c r="A564" s="15" t="s">
        <v>1010</v>
      </c>
      <c r="B564" s="16" t="s">
        <v>1011</v>
      </c>
      <c r="C564" s="17">
        <v>-15552</v>
      </c>
      <c r="D564" s="17">
        <v>0</v>
      </c>
      <c r="E564" s="17">
        <v>0</v>
      </c>
      <c r="F564" s="17">
        <v>-15552</v>
      </c>
      <c r="I564" s="21"/>
      <c r="J564" s="21"/>
      <c r="K564" s="21"/>
      <c r="L564" s="21"/>
      <c r="M564" s="21"/>
    </row>
    <row r="565" spans="1:13" ht="28.5" customHeight="1">
      <c r="A565" s="15" t="s">
        <v>1012</v>
      </c>
      <c r="B565" s="16" t="s">
        <v>1013</v>
      </c>
      <c r="C565" s="17">
        <v>-104620</v>
      </c>
      <c r="D565" s="17">
        <v>0</v>
      </c>
      <c r="E565" s="17">
        <v>0</v>
      </c>
      <c r="F565" s="17">
        <v>-104620</v>
      </c>
      <c r="I565" s="21"/>
      <c r="J565" s="21"/>
      <c r="K565" s="21"/>
      <c r="L565" s="21"/>
      <c r="M565" s="21"/>
    </row>
    <row r="566" spans="1:13" ht="28.5" customHeight="1">
      <c r="A566" s="15" t="s">
        <v>1014</v>
      </c>
      <c r="B566" s="16" t="s">
        <v>1015</v>
      </c>
      <c r="C566" s="17">
        <v>-84690</v>
      </c>
      <c r="D566" s="17">
        <v>0</v>
      </c>
      <c r="E566" s="17">
        <v>0</v>
      </c>
      <c r="F566" s="17">
        <v>-84690</v>
      </c>
      <c r="I566" s="21"/>
      <c r="J566" s="21"/>
      <c r="K566" s="21"/>
      <c r="L566" s="21"/>
      <c r="M566" s="21"/>
    </row>
    <row r="567" spans="1:13" ht="28.5" customHeight="1">
      <c r="A567" s="15" t="s">
        <v>1016</v>
      </c>
      <c r="B567" s="16" t="s">
        <v>1017</v>
      </c>
      <c r="C567" s="17">
        <v>-218733</v>
      </c>
      <c r="D567" s="17">
        <v>0</v>
      </c>
      <c r="E567" s="17">
        <v>0</v>
      </c>
      <c r="F567" s="17">
        <v>-218733</v>
      </c>
      <c r="I567" s="21"/>
      <c r="J567" s="21"/>
      <c r="K567" s="21"/>
      <c r="L567" s="21"/>
      <c r="M567" s="21"/>
    </row>
    <row r="568" spans="1:13" ht="28.5" customHeight="1">
      <c r="A568" s="15" t="s">
        <v>1018</v>
      </c>
      <c r="B568" s="16" t="s">
        <v>1019</v>
      </c>
      <c r="C568" s="17">
        <v>-206872</v>
      </c>
      <c r="D568" s="17">
        <v>0</v>
      </c>
      <c r="E568" s="17">
        <v>0</v>
      </c>
      <c r="F568" s="17">
        <v>-206872</v>
      </c>
      <c r="I568" s="21"/>
      <c r="J568" s="21"/>
      <c r="K568" s="21"/>
      <c r="L568" s="21"/>
      <c r="M568" s="21"/>
    </row>
    <row r="569" spans="1:13" ht="28.5" customHeight="1">
      <c r="A569" s="15" t="s">
        <v>1020</v>
      </c>
      <c r="B569" s="16" t="s">
        <v>1021</v>
      </c>
      <c r="C569" s="17">
        <v>-147</v>
      </c>
      <c r="D569" s="17">
        <v>0</v>
      </c>
      <c r="E569" s="17">
        <v>0</v>
      </c>
      <c r="F569" s="17">
        <v>-147</v>
      </c>
      <c r="I569" s="21"/>
      <c r="J569" s="21"/>
      <c r="K569" s="21"/>
      <c r="L569" s="21"/>
      <c r="M569" s="21"/>
    </row>
    <row r="570" spans="1:13" ht="28.5" customHeight="1">
      <c r="A570" s="15" t="s">
        <v>1022</v>
      </c>
      <c r="B570" s="16" t="s">
        <v>1023</v>
      </c>
      <c r="C570" s="17">
        <v>-25000</v>
      </c>
      <c r="D570" s="17">
        <v>0</v>
      </c>
      <c r="E570" s="17">
        <v>0</v>
      </c>
      <c r="F570" s="17">
        <v>-25000</v>
      </c>
      <c r="I570" s="21"/>
      <c r="J570" s="21"/>
      <c r="K570" s="21"/>
      <c r="L570" s="21"/>
      <c r="M570" s="21"/>
    </row>
    <row r="571" spans="1:13" ht="28.5" customHeight="1">
      <c r="A571" s="15" t="s">
        <v>1024</v>
      </c>
      <c r="B571" s="16" t="s">
        <v>1025</v>
      </c>
      <c r="C571" s="17">
        <v>-2187386</v>
      </c>
      <c r="D571" s="17">
        <v>0</v>
      </c>
      <c r="E571" s="17">
        <v>0</v>
      </c>
      <c r="F571" s="17">
        <v>-2187386</v>
      </c>
      <c r="I571" s="21"/>
      <c r="J571" s="21"/>
      <c r="K571" s="21"/>
      <c r="L571" s="21"/>
      <c r="M571" s="21"/>
    </row>
    <row r="572" spans="1:13" ht="28.5" customHeight="1">
      <c r="A572" s="15" t="s">
        <v>1026</v>
      </c>
      <c r="B572" s="16" t="s">
        <v>1027</v>
      </c>
      <c r="C572" s="17">
        <v>-69125</v>
      </c>
      <c r="D572" s="17">
        <v>0</v>
      </c>
      <c r="E572" s="17">
        <v>0</v>
      </c>
      <c r="F572" s="17">
        <v>-69125</v>
      </c>
      <c r="I572" s="21"/>
      <c r="J572" s="21"/>
      <c r="K572" s="21"/>
      <c r="L572" s="21"/>
      <c r="M572" s="21"/>
    </row>
    <row r="573" spans="1:13" ht="28.5" customHeight="1">
      <c r="A573" s="15" t="s">
        <v>1028</v>
      </c>
      <c r="B573" s="16" t="s">
        <v>1029</v>
      </c>
      <c r="C573" s="17">
        <v>-8545</v>
      </c>
      <c r="D573" s="17">
        <v>0</v>
      </c>
      <c r="E573" s="17">
        <v>0</v>
      </c>
      <c r="F573" s="17">
        <v>-8545</v>
      </c>
      <c r="I573" s="21"/>
      <c r="J573" s="21"/>
      <c r="K573" s="21"/>
      <c r="L573" s="21"/>
      <c r="M573" s="21"/>
    </row>
    <row r="574" spans="1:13" ht="28.5" customHeight="1">
      <c r="A574" s="15" t="s">
        <v>1030</v>
      </c>
      <c r="B574" s="16" t="s">
        <v>1031</v>
      </c>
      <c r="C574" s="17">
        <v>-5000</v>
      </c>
      <c r="D574" s="17">
        <v>0</v>
      </c>
      <c r="E574" s="17">
        <v>0</v>
      </c>
      <c r="F574" s="17">
        <v>-5000</v>
      </c>
      <c r="I574" s="21"/>
      <c r="J574" s="21"/>
      <c r="K574" s="21"/>
      <c r="L574" s="21"/>
      <c r="M574" s="21"/>
    </row>
    <row r="575" spans="1:13" ht="28.5" customHeight="1">
      <c r="A575" s="15" t="s">
        <v>1032</v>
      </c>
      <c r="B575" s="16" t="s">
        <v>1033</v>
      </c>
      <c r="C575" s="17">
        <v>134463</v>
      </c>
      <c r="D575" s="17">
        <v>0</v>
      </c>
      <c r="E575" s="17">
        <v>0</v>
      </c>
      <c r="F575" s="17">
        <v>134463</v>
      </c>
      <c r="I575" s="21"/>
      <c r="J575" s="21"/>
      <c r="K575" s="21"/>
      <c r="L575" s="21"/>
      <c r="M575" s="21"/>
    </row>
    <row r="576" spans="1:13" s="3" customFormat="1" ht="38.25">
      <c r="A576" s="18" t="s">
        <v>1034</v>
      </c>
      <c r="B576" s="19" t="s">
        <v>1035</v>
      </c>
      <c r="C576" s="20">
        <f>1986743+1974086</f>
        <v>3960829</v>
      </c>
      <c r="D576" s="20">
        <f>1974086-1974086</f>
        <v>0</v>
      </c>
      <c r="E576" s="20">
        <v>0</v>
      </c>
      <c r="F576" s="20">
        <f>SUM(C576:E576)</f>
        <v>3960829</v>
      </c>
      <c r="G576" s="2"/>
      <c r="I576" s="21"/>
      <c r="J576" s="21"/>
      <c r="K576" s="21"/>
      <c r="L576" s="21"/>
      <c r="M576" s="21"/>
    </row>
    <row r="577" spans="1:13" ht="28.5" customHeight="1">
      <c r="A577" s="15" t="s">
        <v>1036</v>
      </c>
      <c r="B577" s="16" t="s">
        <v>1037</v>
      </c>
      <c r="C577" s="17">
        <v>7660242</v>
      </c>
      <c r="D577" s="17">
        <v>0</v>
      </c>
      <c r="E577" s="17">
        <v>0</v>
      </c>
      <c r="F577" s="17">
        <v>7660242</v>
      </c>
      <c r="I577" s="21"/>
      <c r="J577" s="21"/>
      <c r="K577" s="21"/>
      <c r="L577" s="21"/>
      <c r="M577" s="21"/>
    </row>
    <row r="578" spans="1:13" ht="38.25">
      <c r="A578" s="15" t="s">
        <v>1038</v>
      </c>
      <c r="B578" s="16" t="s">
        <v>1039</v>
      </c>
      <c r="C578" s="17">
        <v>401921</v>
      </c>
      <c r="D578" s="17">
        <v>0</v>
      </c>
      <c r="E578" s="17">
        <v>0</v>
      </c>
      <c r="F578" s="17">
        <v>401921</v>
      </c>
      <c r="I578" s="21"/>
      <c r="J578" s="21"/>
      <c r="K578" s="21"/>
      <c r="L578" s="21"/>
      <c r="M578" s="21"/>
    </row>
    <row r="579" spans="1:13" ht="38.25">
      <c r="A579" s="15" t="s">
        <v>1040</v>
      </c>
      <c r="B579" s="16" t="s">
        <v>1041</v>
      </c>
      <c r="C579" s="17">
        <v>740871</v>
      </c>
      <c r="D579" s="17">
        <v>0</v>
      </c>
      <c r="E579" s="17">
        <v>0</v>
      </c>
      <c r="F579" s="17">
        <v>740871</v>
      </c>
      <c r="I579" s="21"/>
      <c r="J579" s="21"/>
      <c r="K579" s="21"/>
      <c r="L579" s="21"/>
      <c r="M579" s="21"/>
    </row>
    <row r="580" spans="1:13" ht="38.25">
      <c r="A580" s="15" t="s">
        <v>1042</v>
      </c>
      <c r="B580" s="16" t="s">
        <v>1043</v>
      </c>
      <c r="C580" s="17">
        <v>2735261</v>
      </c>
      <c r="D580" s="17">
        <v>0</v>
      </c>
      <c r="E580" s="17">
        <v>0</v>
      </c>
      <c r="F580" s="17">
        <v>2735261</v>
      </c>
      <c r="I580" s="21"/>
      <c r="J580" s="21"/>
      <c r="K580" s="21"/>
      <c r="L580" s="21"/>
      <c r="M580" s="21"/>
    </row>
    <row r="581" spans="1:13" ht="28.5" customHeight="1">
      <c r="A581" s="15" t="s">
        <v>1044</v>
      </c>
      <c r="B581" s="16" t="s">
        <v>1045</v>
      </c>
      <c r="C581" s="17">
        <v>403460</v>
      </c>
      <c r="D581" s="17">
        <v>0</v>
      </c>
      <c r="E581" s="17">
        <v>0</v>
      </c>
      <c r="F581" s="17">
        <v>403460</v>
      </c>
      <c r="I581" s="21"/>
      <c r="J581" s="21"/>
      <c r="K581" s="21"/>
      <c r="L581" s="21"/>
      <c r="M581" s="21"/>
    </row>
    <row r="582" spans="1:13" s="3" customFormat="1" ht="28.5" customHeight="1">
      <c r="A582" s="18">
        <v>1124180</v>
      </c>
      <c r="B582" s="19" t="s">
        <v>1046</v>
      </c>
      <c r="C582" s="20">
        <f>429683-429683</f>
        <v>0</v>
      </c>
      <c r="D582" s="20">
        <v>0</v>
      </c>
      <c r="E582" s="20">
        <v>0</v>
      </c>
      <c r="F582" s="20">
        <f>SUM(C582:E582)</f>
        <v>0</v>
      </c>
      <c r="G582" s="2"/>
      <c r="I582" s="21"/>
      <c r="J582" s="21"/>
      <c r="K582" s="21"/>
      <c r="L582" s="21"/>
      <c r="M582" s="21"/>
    </row>
    <row r="583" spans="1:13" ht="28.5" customHeight="1">
      <c r="A583" s="15" t="s">
        <v>1047</v>
      </c>
      <c r="B583" s="16" t="s">
        <v>1048</v>
      </c>
      <c r="C583" s="17">
        <v>1993238</v>
      </c>
      <c r="D583" s="17">
        <v>0</v>
      </c>
      <c r="E583" s="17">
        <v>0</v>
      </c>
      <c r="F583" s="17">
        <v>1993238</v>
      </c>
      <c r="I583" s="21"/>
      <c r="J583" s="21"/>
      <c r="K583" s="21"/>
      <c r="L583" s="21"/>
      <c r="M583" s="21"/>
    </row>
    <row r="584" spans="1:13" ht="28.5" customHeight="1">
      <c r="A584" s="15" t="s">
        <v>1049</v>
      </c>
      <c r="B584" s="16" t="s">
        <v>1050</v>
      </c>
      <c r="C584" s="17">
        <v>484753</v>
      </c>
      <c r="D584" s="17">
        <v>0</v>
      </c>
      <c r="E584" s="17">
        <v>0</v>
      </c>
      <c r="F584" s="17">
        <v>484753</v>
      </c>
      <c r="I584" s="21"/>
      <c r="J584" s="21"/>
      <c r="K584" s="21"/>
      <c r="L584" s="21"/>
      <c r="M584" s="21"/>
    </row>
    <row r="585" spans="1:13" ht="18" customHeight="1">
      <c r="A585" s="48" t="s">
        <v>1051</v>
      </c>
      <c r="B585" s="49"/>
      <c r="C585" s="22">
        <f>SUM(C551:C584)</f>
        <v>16212004</v>
      </c>
      <c r="D585" s="22">
        <f>SUM(D551:D584)</f>
        <v>0</v>
      </c>
      <c r="E585" s="22">
        <f>SUM(E551:E584)</f>
        <v>0</v>
      </c>
      <c r="F585" s="22">
        <f>SUM(F551:F584)</f>
        <v>16212004</v>
      </c>
      <c r="I585" s="21"/>
      <c r="J585" s="21"/>
      <c r="K585" s="21"/>
      <c r="L585" s="21"/>
      <c r="M585" s="21"/>
    </row>
    <row r="586" spans="1:13" ht="18" customHeight="1">
      <c r="A586" s="45"/>
      <c r="B586" s="42"/>
      <c r="C586" s="42"/>
      <c r="D586" s="42"/>
      <c r="E586" s="42"/>
      <c r="F586" s="42"/>
      <c r="I586" s="21"/>
      <c r="J586" s="21"/>
      <c r="K586" s="21"/>
      <c r="L586" s="21"/>
      <c r="M586" s="21"/>
    </row>
    <row r="587" spans="1:13" ht="18" customHeight="1" thickBot="1">
      <c r="A587" s="10" t="s">
        <v>1052</v>
      </c>
      <c r="B587" s="37" t="s">
        <v>1053</v>
      </c>
      <c r="C587" s="38"/>
      <c r="D587" s="38"/>
      <c r="E587" s="38"/>
      <c r="F587" s="38"/>
      <c r="I587" s="21"/>
      <c r="J587" s="21"/>
      <c r="K587" s="21"/>
      <c r="L587" s="21"/>
      <c r="M587" s="21"/>
    </row>
    <row r="588" spans="1:13" ht="13.5" thickTop="1">
      <c r="A588" s="11" t="s">
        <v>0</v>
      </c>
      <c r="B588" s="12" t="s">
        <v>1</v>
      </c>
      <c r="C588" s="13" t="s">
        <v>2</v>
      </c>
      <c r="D588" s="13" t="s">
        <v>3</v>
      </c>
      <c r="E588" s="13" t="s">
        <v>4</v>
      </c>
      <c r="F588" s="13" t="s">
        <v>5</v>
      </c>
      <c r="I588" s="21"/>
      <c r="J588" s="21"/>
      <c r="K588" s="21"/>
      <c r="L588" s="21"/>
      <c r="M588" s="21"/>
    </row>
    <row r="589" spans="1:13" ht="28.5" customHeight="1">
      <c r="A589" s="15" t="s">
        <v>1054</v>
      </c>
      <c r="B589" s="16" t="s">
        <v>1055</v>
      </c>
      <c r="C589" s="17">
        <v>-73694</v>
      </c>
      <c r="D589" s="17">
        <v>0</v>
      </c>
      <c r="E589" s="17">
        <v>0</v>
      </c>
      <c r="F589" s="17">
        <v>-73694</v>
      </c>
      <c r="I589" s="21"/>
      <c r="J589" s="21"/>
      <c r="K589" s="21"/>
      <c r="L589" s="21"/>
      <c r="M589" s="21"/>
    </row>
    <row r="590" spans="1:13" ht="28.5" customHeight="1">
      <c r="A590" s="15" t="s">
        <v>1056</v>
      </c>
      <c r="B590" s="16" t="s">
        <v>1057</v>
      </c>
      <c r="C590" s="17">
        <v>1175595</v>
      </c>
      <c r="D590" s="17">
        <v>0</v>
      </c>
      <c r="E590" s="17">
        <v>0</v>
      </c>
      <c r="F590" s="17">
        <v>1175595</v>
      </c>
      <c r="I590" s="21"/>
      <c r="J590" s="21"/>
      <c r="K590" s="21"/>
      <c r="L590" s="21"/>
      <c r="M590" s="21"/>
    </row>
    <row r="591" spans="1:13" ht="28.5" customHeight="1">
      <c r="A591" s="15" t="s">
        <v>1058</v>
      </c>
      <c r="B591" s="16" t="s">
        <v>1059</v>
      </c>
      <c r="C591" s="17">
        <v>1000000</v>
      </c>
      <c r="D591" s="17">
        <v>0</v>
      </c>
      <c r="E591" s="17">
        <v>0</v>
      </c>
      <c r="F591" s="17">
        <v>1000000</v>
      </c>
      <c r="I591" s="21"/>
      <c r="J591" s="21"/>
      <c r="K591" s="21"/>
      <c r="L591" s="21"/>
      <c r="M591" s="21"/>
    </row>
    <row r="592" spans="1:13" ht="28.5" customHeight="1">
      <c r="A592" s="15" t="s">
        <v>1060</v>
      </c>
      <c r="B592" s="16" t="s">
        <v>1061</v>
      </c>
      <c r="C592" s="17">
        <v>1329265</v>
      </c>
      <c r="D592" s="17">
        <v>0</v>
      </c>
      <c r="E592" s="17">
        <v>0</v>
      </c>
      <c r="F592" s="17">
        <v>1329265</v>
      </c>
      <c r="I592" s="21"/>
      <c r="J592" s="21"/>
      <c r="K592" s="21"/>
      <c r="L592" s="21"/>
      <c r="M592" s="21"/>
    </row>
    <row r="593" spans="1:13" ht="28.5" customHeight="1">
      <c r="A593" s="15" t="s">
        <v>1062</v>
      </c>
      <c r="B593" s="16" t="s">
        <v>1063</v>
      </c>
      <c r="C593" s="17">
        <v>120000</v>
      </c>
      <c r="D593" s="17">
        <v>0</v>
      </c>
      <c r="E593" s="17">
        <v>0</v>
      </c>
      <c r="F593" s="17">
        <v>120000</v>
      </c>
      <c r="I593" s="21"/>
      <c r="J593" s="21"/>
      <c r="K593" s="21"/>
      <c r="L593" s="21"/>
      <c r="M593" s="21"/>
    </row>
    <row r="594" spans="1:13" ht="38.25">
      <c r="A594" s="15" t="s">
        <v>1064</v>
      </c>
      <c r="B594" s="16" t="s">
        <v>1065</v>
      </c>
      <c r="C594" s="17">
        <v>432716</v>
      </c>
      <c r="D594" s="17">
        <v>0</v>
      </c>
      <c r="E594" s="17">
        <v>0</v>
      </c>
      <c r="F594" s="17">
        <v>432716</v>
      </c>
      <c r="I594" s="21"/>
      <c r="J594" s="21"/>
      <c r="K594" s="21"/>
      <c r="L594" s="21"/>
      <c r="M594" s="21"/>
    </row>
    <row r="595" spans="1:13" ht="18" customHeight="1">
      <c r="A595" s="48" t="s">
        <v>1066</v>
      </c>
      <c r="B595" s="49"/>
      <c r="C595" s="22">
        <f>SUM(C589:C594)</f>
        <v>3983882</v>
      </c>
      <c r="D595" s="22">
        <f>SUM(D589:D594)</f>
        <v>0</v>
      </c>
      <c r="E595" s="22">
        <f>SUM(E589:E594)</f>
        <v>0</v>
      </c>
      <c r="F595" s="22">
        <f>SUM(F589:F594)</f>
        <v>3983882</v>
      </c>
      <c r="I595" s="21"/>
      <c r="J595" s="21"/>
      <c r="K595" s="21"/>
      <c r="L595" s="21"/>
      <c r="M595" s="21"/>
    </row>
    <row r="596" spans="1:13" ht="18" customHeight="1">
      <c r="A596" s="45"/>
      <c r="B596" s="42"/>
      <c r="C596" s="42"/>
      <c r="D596" s="42"/>
      <c r="E596" s="42"/>
      <c r="F596" s="42"/>
      <c r="I596" s="21"/>
      <c r="J596" s="21"/>
      <c r="K596" s="21"/>
      <c r="L596" s="21"/>
      <c r="M596" s="21"/>
    </row>
    <row r="597" spans="1:13" ht="18" customHeight="1" thickBot="1">
      <c r="A597" s="10" t="s">
        <v>1067</v>
      </c>
      <c r="B597" s="37" t="s">
        <v>1068</v>
      </c>
      <c r="C597" s="38"/>
      <c r="D597" s="38"/>
      <c r="E597" s="38"/>
      <c r="F597" s="38"/>
      <c r="I597" s="21"/>
      <c r="J597" s="21"/>
      <c r="K597" s="21"/>
      <c r="L597" s="21"/>
      <c r="M597" s="21"/>
    </row>
    <row r="598" spans="1:13" ht="13.5" thickTop="1">
      <c r="A598" s="11" t="s">
        <v>0</v>
      </c>
      <c r="B598" s="12" t="s">
        <v>1</v>
      </c>
      <c r="C598" s="13" t="s">
        <v>2</v>
      </c>
      <c r="D598" s="13" t="s">
        <v>3</v>
      </c>
      <c r="E598" s="13" t="s">
        <v>4</v>
      </c>
      <c r="F598" s="13" t="s">
        <v>5</v>
      </c>
      <c r="I598" s="21"/>
      <c r="J598" s="21"/>
      <c r="K598" s="21"/>
      <c r="L598" s="21"/>
      <c r="M598" s="21"/>
    </row>
    <row r="599" spans="1:13" ht="28.5" customHeight="1">
      <c r="A599" s="15" t="s">
        <v>1069</v>
      </c>
      <c r="B599" s="16" t="s">
        <v>1070</v>
      </c>
      <c r="C599" s="17">
        <v>1400000</v>
      </c>
      <c r="D599" s="17">
        <v>2683982</v>
      </c>
      <c r="E599" s="17">
        <v>3358737</v>
      </c>
      <c r="F599" s="17">
        <v>7442719</v>
      </c>
      <c r="I599" s="21"/>
      <c r="J599" s="21"/>
      <c r="K599" s="21"/>
      <c r="L599" s="21"/>
      <c r="M599" s="21"/>
    </row>
    <row r="600" spans="1:13" ht="28.5" customHeight="1">
      <c r="A600" s="15" t="s">
        <v>1071</v>
      </c>
      <c r="B600" s="16" t="s">
        <v>1072</v>
      </c>
      <c r="C600" s="17">
        <v>6000000</v>
      </c>
      <c r="D600" s="17">
        <v>7500000</v>
      </c>
      <c r="E600" s="17">
        <v>8835133</v>
      </c>
      <c r="F600" s="17">
        <v>22335133</v>
      </c>
      <c r="I600" s="21"/>
      <c r="J600" s="21"/>
      <c r="K600" s="21"/>
      <c r="L600" s="21"/>
      <c r="M600" s="21"/>
    </row>
    <row r="601" spans="1:13" ht="18" customHeight="1">
      <c r="A601" s="48" t="s">
        <v>1073</v>
      </c>
      <c r="B601" s="49"/>
      <c r="C601" s="22">
        <f>SUM(C599:C600)</f>
        <v>7400000</v>
      </c>
      <c r="D601" s="22">
        <f>SUM(D599:D600)</f>
        <v>10183982</v>
      </c>
      <c r="E601" s="22">
        <f>SUM(E599:E600)</f>
        <v>12193870</v>
      </c>
      <c r="F601" s="22">
        <f>SUM(F599:F600)</f>
        <v>29777852</v>
      </c>
      <c r="I601" s="21"/>
      <c r="J601" s="21"/>
      <c r="K601" s="21"/>
      <c r="L601" s="21"/>
      <c r="M601" s="21"/>
    </row>
    <row r="602" spans="1:13" ht="18" customHeight="1">
      <c r="A602" s="45"/>
      <c r="B602" s="42"/>
      <c r="C602" s="42"/>
      <c r="D602" s="42"/>
      <c r="E602" s="42"/>
      <c r="F602" s="42"/>
      <c r="I602" s="21"/>
      <c r="J602" s="21"/>
      <c r="K602" s="21"/>
      <c r="L602" s="21"/>
      <c r="M602" s="21"/>
    </row>
    <row r="603" spans="1:13" ht="18" customHeight="1" thickBot="1">
      <c r="A603" s="10" t="s">
        <v>1074</v>
      </c>
      <c r="B603" s="37" t="s">
        <v>1075</v>
      </c>
      <c r="C603" s="38"/>
      <c r="D603" s="38"/>
      <c r="E603" s="38"/>
      <c r="F603" s="38"/>
      <c r="I603" s="21"/>
      <c r="J603" s="21"/>
      <c r="K603" s="21"/>
      <c r="L603" s="21"/>
      <c r="M603" s="21"/>
    </row>
    <row r="604" spans="1:13" ht="13.5" thickTop="1">
      <c r="A604" s="11" t="s">
        <v>0</v>
      </c>
      <c r="B604" s="12" t="s">
        <v>1</v>
      </c>
      <c r="C604" s="13" t="s">
        <v>2</v>
      </c>
      <c r="D604" s="13" t="s">
        <v>3</v>
      </c>
      <c r="E604" s="13" t="s">
        <v>4</v>
      </c>
      <c r="F604" s="13" t="s">
        <v>5</v>
      </c>
      <c r="I604" s="21"/>
      <c r="J604" s="21"/>
      <c r="K604" s="21"/>
      <c r="L604" s="21"/>
      <c r="M604" s="21"/>
    </row>
    <row r="605" spans="1:13" ht="28.5" customHeight="1">
      <c r="A605" s="15" t="s">
        <v>1076</v>
      </c>
      <c r="B605" s="16" t="s">
        <v>1077</v>
      </c>
      <c r="C605" s="17">
        <v>-321310</v>
      </c>
      <c r="D605" s="17">
        <v>0</v>
      </c>
      <c r="E605" s="17">
        <v>0</v>
      </c>
      <c r="F605" s="17">
        <v>-321310</v>
      </c>
      <c r="I605" s="21"/>
      <c r="J605" s="21"/>
      <c r="K605" s="21"/>
      <c r="L605" s="21"/>
      <c r="M605" s="21"/>
    </row>
    <row r="606" spans="1:13" ht="28.5" customHeight="1">
      <c r="A606" s="15" t="s">
        <v>1078</v>
      </c>
      <c r="B606" s="16" t="s">
        <v>1079</v>
      </c>
      <c r="C606" s="17">
        <v>-663</v>
      </c>
      <c r="D606" s="17">
        <v>0</v>
      </c>
      <c r="E606" s="17">
        <v>0</v>
      </c>
      <c r="F606" s="17">
        <v>-663</v>
      </c>
      <c r="I606" s="21"/>
      <c r="J606" s="21"/>
      <c r="K606" s="21"/>
      <c r="L606" s="21"/>
      <c r="M606" s="21"/>
    </row>
    <row r="607" spans="1:13" ht="28.5" customHeight="1">
      <c r="A607" s="15" t="s">
        <v>1080</v>
      </c>
      <c r="B607" s="16" t="s">
        <v>1081</v>
      </c>
      <c r="C607" s="17">
        <v>2400350</v>
      </c>
      <c r="D607" s="17">
        <v>5850000</v>
      </c>
      <c r="E607" s="17">
        <v>0</v>
      </c>
      <c r="F607" s="17">
        <v>8250350</v>
      </c>
      <c r="I607" s="21"/>
      <c r="J607" s="21"/>
      <c r="K607" s="21"/>
      <c r="L607" s="21"/>
      <c r="M607" s="21"/>
    </row>
    <row r="608" spans="1:13" ht="28.5" customHeight="1">
      <c r="A608" s="15" t="s">
        <v>1082</v>
      </c>
      <c r="B608" s="16" t="s">
        <v>1083</v>
      </c>
      <c r="C608" s="17">
        <v>-35293</v>
      </c>
      <c r="D608" s="17">
        <v>0</v>
      </c>
      <c r="E608" s="17">
        <v>0</v>
      </c>
      <c r="F608" s="17">
        <v>-35293</v>
      </c>
      <c r="I608" s="21"/>
      <c r="J608" s="21"/>
      <c r="K608" s="21"/>
      <c r="L608" s="21"/>
      <c r="M608" s="21"/>
    </row>
    <row r="609" spans="1:13" ht="28.5" customHeight="1">
      <c r="A609" s="15" t="s">
        <v>1084</v>
      </c>
      <c r="B609" s="16" t="s">
        <v>1085</v>
      </c>
      <c r="C609" s="17">
        <v>-46733</v>
      </c>
      <c r="D609" s="17">
        <v>0</v>
      </c>
      <c r="E609" s="17">
        <v>0</v>
      </c>
      <c r="F609" s="17">
        <v>-46733</v>
      </c>
      <c r="I609" s="21"/>
      <c r="J609" s="21"/>
      <c r="K609" s="21"/>
      <c r="L609" s="21"/>
      <c r="M609" s="21"/>
    </row>
    <row r="610" spans="1:13" ht="28.5" customHeight="1">
      <c r="A610" s="15" t="s">
        <v>1086</v>
      </c>
      <c r="B610" s="16" t="s">
        <v>1087</v>
      </c>
      <c r="C610" s="17">
        <v>57890</v>
      </c>
      <c r="D610" s="17">
        <v>0</v>
      </c>
      <c r="E610" s="17">
        <v>0</v>
      </c>
      <c r="F610" s="17">
        <v>57890</v>
      </c>
      <c r="I610" s="21"/>
      <c r="J610" s="21"/>
      <c r="K610" s="21"/>
      <c r="L610" s="21"/>
      <c r="M610" s="21"/>
    </row>
    <row r="611" spans="1:13" ht="18" customHeight="1">
      <c r="A611" s="48" t="s">
        <v>1088</v>
      </c>
      <c r="B611" s="49"/>
      <c r="C611" s="22">
        <f>SUM(C605:C610)</f>
        <v>2054241</v>
      </c>
      <c r="D611" s="22">
        <f>SUM(D605:D610)</f>
        <v>5850000</v>
      </c>
      <c r="E611" s="22">
        <f>SUM(E605:E610)</f>
        <v>0</v>
      </c>
      <c r="F611" s="22">
        <f>SUM(F605:F610)</f>
        <v>7904241</v>
      </c>
      <c r="I611" s="21"/>
      <c r="J611" s="21"/>
      <c r="K611" s="21"/>
      <c r="L611" s="21"/>
      <c r="M611" s="21"/>
    </row>
    <row r="612" spans="1:13" ht="18" customHeight="1">
      <c r="A612" s="45"/>
      <c r="B612" s="42"/>
      <c r="C612" s="42"/>
      <c r="D612" s="42"/>
      <c r="E612" s="42"/>
      <c r="F612" s="42"/>
      <c r="I612" s="21"/>
      <c r="J612" s="21"/>
      <c r="K612" s="21"/>
      <c r="L612" s="21"/>
      <c r="M612" s="21"/>
    </row>
    <row r="613" spans="1:13" ht="18" customHeight="1" thickBot="1">
      <c r="A613" s="10" t="s">
        <v>1089</v>
      </c>
      <c r="B613" s="37" t="s">
        <v>1090</v>
      </c>
      <c r="C613" s="38"/>
      <c r="D613" s="38"/>
      <c r="E613" s="38"/>
      <c r="F613" s="38"/>
      <c r="I613" s="21"/>
      <c r="J613" s="21"/>
      <c r="K613" s="21"/>
      <c r="L613" s="21"/>
      <c r="M613" s="21"/>
    </row>
    <row r="614" spans="1:13" ht="13.5" thickTop="1">
      <c r="A614" s="11" t="s">
        <v>0</v>
      </c>
      <c r="B614" s="12" t="s">
        <v>1</v>
      </c>
      <c r="C614" s="13" t="s">
        <v>2</v>
      </c>
      <c r="D614" s="13" t="s">
        <v>3</v>
      </c>
      <c r="E614" s="13" t="s">
        <v>4</v>
      </c>
      <c r="F614" s="13" t="s">
        <v>5</v>
      </c>
      <c r="I614" s="21"/>
      <c r="J614" s="21"/>
      <c r="K614" s="21"/>
      <c r="L614" s="21"/>
      <c r="M614" s="21"/>
    </row>
    <row r="615" spans="1:13" ht="28.5" customHeight="1">
      <c r="A615" s="15" t="s">
        <v>1091</v>
      </c>
      <c r="B615" s="16" t="s">
        <v>1092</v>
      </c>
      <c r="C615" s="17">
        <v>-372713</v>
      </c>
      <c r="D615" s="17">
        <v>0</v>
      </c>
      <c r="E615" s="17">
        <v>0</v>
      </c>
      <c r="F615" s="17">
        <v>-372713</v>
      </c>
      <c r="I615" s="21"/>
      <c r="J615" s="21"/>
      <c r="K615" s="21"/>
      <c r="L615" s="21"/>
      <c r="M615" s="21"/>
    </row>
    <row r="616" spans="1:13" ht="28.5" customHeight="1">
      <c r="A616" s="15" t="s">
        <v>1093</v>
      </c>
      <c r="B616" s="16" t="s">
        <v>1094</v>
      </c>
      <c r="C616" s="17">
        <v>4980000</v>
      </c>
      <c r="D616" s="17">
        <v>0</v>
      </c>
      <c r="E616" s="17">
        <v>0</v>
      </c>
      <c r="F616" s="17">
        <v>4980000</v>
      </c>
      <c r="I616" s="21"/>
      <c r="J616" s="21"/>
      <c r="K616" s="21"/>
      <c r="L616" s="21"/>
      <c r="M616" s="21"/>
    </row>
    <row r="617" spans="1:13" ht="28.5" customHeight="1">
      <c r="A617" s="15" t="s">
        <v>1095</v>
      </c>
      <c r="B617" s="16" t="s">
        <v>1096</v>
      </c>
      <c r="C617" s="17">
        <v>6000000</v>
      </c>
      <c r="D617" s="17">
        <v>0</v>
      </c>
      <c r="E617" s="17">
        <v>0</v>
      </c>
      <c r="F617" s="17">
        <v>6000000</v>
      </c>
      <c r="I617" s="21"/>
      <c r="J617" s="21"/>
      <c r="K617" s="21"/>
      <c r="L617" s="21"/>
      <c r="M617" s="21"/>
    </row>
    <row r="618" spans="1:13" ht="28.5" customHeight="1">
      <c r="A618" s="15" t="s">
        <v>1097</v>
      </c>
      <c r="B618" s="16" t="s">
        <v>1098</v>
      </c>
      <c r="C618" s="17">
        <v>-88472</v>
      </c>
      <c r="D618" s="17">
        <v>0</v>
      </c>
      <c r="E618" s="17">
        <v>0</v>
      </c>
      <c r="F618" s="17">
        <v>-88472</v>
      </c>
      <c r="I618" s="21"/>
      <c r="J618" s="21"/>
      <c r="K618" s="21"/>
      <c r="L618" s="21"/>
      <c r="M618" s="21"/>
    </row>
    <row r="619" spans="1:13" ht="28.5" customHeight="1">
      <c r="A619" s="15" t="s">
        <v>1099</v>
      </c>
      <c r="B619" s="16" t="s">
        <v>1100</v>
      </c>
      <c r="C619" s="17">
        <v>-107312</v>
      </c>
      <c r="D619" s="17">
        <v>0</v>
      </c>
      <c r="E619" s="17">
        <v>0</v>
      </c>
      <c r="F619" s="17">
        <v>-107312</v>
      </c>
      <c r="I619" s="21"/>
      <c r="J619" s="21"/>
      <c r="K619" s="21"/>
      <c r="L619" s="21"/>
      <c r="M619" s="21"/>
    </row>
    <row r="620" spans="1:13" ht="28.5" customHeight="1">
      <c r="A620" s="15" t="s">
        <v>1101</v>
      </c>
      <c r="B620" s="16" t="s">
        <v>1102</v>
      </c>
      <c r="C620" s="17">
        <v>-462659</v>
      </c>
      <c r="D620" s="17">
        <v>0</v>
      </c>
      <c r="E620" s="17">
        <v>0</v>
      </c>
      <c r="F620" s="17">
        <v>-462659</v>
      </c>
      <c r="I620" s="21"/>
      <c r="J620" s="21"/>
      <c r="K620" s="21"/>
      <c r="L620" s="21"/>
      <c r="M620" s="21"/>
    </row>
    <row r="621" spans="1:13" ht="28.5" customHeight="1">
      <c r="A621" s="15" t="s">
        <v>1103</v>
      </c>
      <c r="B621" s="16" t="s">
        <v>1104</v>
      </c>
      <c r="C621" s="17">
        <v>-229171</v>
      </c>
      <c r="D621" s="17">
        <v>0</v>
      </c>
      <c r="E621" s="17">
        <v>0</v>
      </c>
      <c r="F621" s="17">
        <v>-229171</v>
      </c>
      <c r="I621" s="21"/>
      <c r="J621" s="21"/>
      <c r="K621" s="21"/>
      <c r="L621" s="21"/>
      <c r="M621" s="21"/>
    </row>
    <row r="622" spans="1:13" ht="28.5" customHeight="1">
      <c r="A622" s="15" t="s">
        <v>1105</v>
      </c>
      <c r="B622" s="16" t="s">
        <v>1106</v>
      </c>
      <c r="C622" s="17">
        <v>-11050</v>
      </c>
      <c r="D622" s="17">
        <v>0</v>
      </c>
      <c r="E622" s="17">
        <v>0</v>
      </c>
      <c r="F622" s="17">
        <v>-11050</v>
      </c>
      <c r="I622" s="21"/>
      <c r="J622" s="21"/>
      <c r="K622" s="21"/>
      <c r="L622" s="21"/>
      <c r="M622" s="21"/>
    </row>
    <row r="623" spans="1:13" ht="28.5" customHeight="1">
      <c r="A623" s="15" t="s">
        <v>1107</v>
      </c>
      <c r="B623" s="16" t="s">
        <v>1108</v>
      </c>
      <c r="C623" s="17">
        <v>5665751</v>
      </c>
      <c r="D623" s="17">
        <v>2207000</v>
      </c>
      <c r="E623" s="17">
        <v>2387000</v>
      </c>
      <c r="F623" s="17">
        <v>10259751</v>
      </c>
      <c r="I623" s="21"/>
      <c r="J623" s="21"/>
      <c r="K623" s="21"/>
      <c r="L623" s="21"/>
      <c r="M623" s="21"/>
    </row>
    <row r="624" spans="1:13" ht="28.5" customHeight="1">
      <c r="A624" s="15" t="s">
        <v>1109</v>
      </c>
      <c r="B624" s="16" t="s">
        <v>1110</v>
      </c>
      <c r="C624" s="17">
        <v>2293965</v>
      </c>
      <c r="D624" s="17">
        <v>0</v>
      </c>
      <c r="E624" s="17">
        <v>0</v>
      </c>
      <c r="F624" s="17">
        <v>2293965</v>
      </c>
      <c r="I624" s="21"/>
      <c r="J624" s="21"/>
      <c r="K624" s="21"/>
      <c r="L624" s="21"/>
      <c r="M624" s="21"/>
    </row>
    <row r="625" spans="1:13" ht="38.25">
      <c r="A625" s="15" t="s">
        <v>1111</v>
      </c>
      <c r="B625" s="16" t="s">
        <v>1112</v>
      </c>
      <c r="C625" s="17">
        <v>42880</v>
      </c>
      <c r="D625" s="17">
        <v>0</v>
      </c>
      <c r="E625" s="17">
        <v>0</v>
      </c>
      <c r="F625" s="17">
        <v>42880</v>
      </c>
      <c r="I625" s="21"/>
      <c r="J625" s="21"/>
      <c r="K625" s="21"/>
      <c r="L625" s="21"/>
      <c r="M625" s="21"/>
    </row>
    <row r="626" spans="1:13" s="3" customFormat="1" ht="28.5" customHeight="1">
      <c r="A626" s="18" t="s">
        <v>1113</v>
      </c>
      <c r="B626" s="19" t="s">
        <v>1114</v>
      </c>
      <c r="C626" s="20">
        <f>7463000+2000000</f>
        <v>9463000</v>
      </c>
      <c r="D626" s="20">
        <v>8848000</v>
      </c>
      <c r="E626" s="20">
        <v>7000000</v>
      </c>
      <c r="F626" s="20">
        <f>SUM(C626:E626)</f>
        <v>25311000</v>
      </c>
      <c r="G626" s="2"/>
      <c r="I626" s="21"/>
      <c r="J626" s="21"/>
      <c r="K626" s="21"/>
      <c r="L626" s="21"/>
      <c r="M626" s="21"/>
    </row>
    <row r="627" spans="1:13" ht="28.5" customHeight="1">
      <c r="A627" s="15" t="s">
        <v>1115</v>
      </c>
      <c r="B627" s="16" t="s">
        <v>1116</v>
      </c>
      <c r="C627" s="17">
        <v>500000</v>
      </c>
      <c r="D627" s="17">
        <v>500000</v>
      </c>
      <c r="E627" s="17">
        <v>500000</v>
      </c>
      <c r="F627" s="17">
        <v>1500000</v>
      </c>
      <c r="I627" s="21"/>
      <c r="J627" s="21"/>
      <c r="K627" s="21"/>
      <c r="L627" s="21"/>
      <c r="M627" s="21"/>
    </row>
    <row r="628" spans="1:13" ht="28.5" customHeight="1">
      <c r="A628" s="15" t="s">
        <v>1117</v>
      </c>
      <c r="B628" s="16" t="s">
        <v>1118</v>
      </c>
      <c r="C628" s="17">
        <v>500000</v>
      </c>
      <c r="D628" s="17">
        <v>500000</v>
      </c>
      <c r="E628" s="17">
        <v>500000</v>
      </c>
      <c r="F628" s="17">
        <v>1500000</v>
      </c>
      <c r="I628" s="21"/>
      <c r="J628" s="21"/>
      <c r="K628" s="21"/>
      <c r="L628" s="21"/>
      <c r="M628" s="21"/>
    </row>
    <row r="629" spans="1:13" ht="28.5" customHeight="1">
      <c r="A629" s="15" t="s">
        <v>1119</v>
      </c>
      <c r="B629" s="16" t="s">
        <v>1120</v>
      </c>
      <c r="C629" s="17">
        <v>7000000</v>
      </c>
      <c r="D629" s="17">
        <v>8000000</v>
      </c>
      <c r="E629" s="17">
        <v>9000000</v>
      </c>
      <c r="F629" s="17">
        <v>24000000</v>
      </c>
      <c r="I629" s="21"/>
      <c r="J629" s="21"/>
      <c r="K629" s="21"/>
      <c r="L629" s="21"/>
      <c r="M629" s="21"/>
    </row>
    <row r="630" spans="1:13" ht="28.5" customHeight="1">
      <c r="A630" s="15" t="s">
        <v>1121</v>
      </c>
      <c r="B630" s="16" t="s">
        <v>1122</v>
      </c>
      <c r="C630" s="17">
        <v>-236960</v>
      </c>
      <c r="D630" s="17">
        <v>0</v>
      </c>
      <c r="E630" s="17">
        <v>0</v>
      </c>
      <c r="F630" s="17">
        <v>-236960</v>
      </c>
      <c r="I630" s="21"/>
      <c r="J630" s="21"/>
      <c r="K630" s="21"/>
      <c r="L630" s="21"/>
      <c r="M630" s="21"/>
    </row>
    <row r="631" spans="1:13" ht="28.5" customHeight="1">
      <c r="A631" s="15" t="s">
        <v>1123</v>
      </c>
      <c r="B631" s="16" t="s">
        <v>1124</v>
      </c>
      <c r="C631" s="17">
        <v>-178124</v>
      </c>
      <c r="D631" s="17">
        <v>0</v>
      </c>
      <c r="E631" s="17">
        <v>0</v>
      </c>
      <c r="F631" s="17">
        <v>-178124</v>
      </c>
      <c r="I631" s="21"/>
      <c r="J631" s="21"/>
      <c r="K631" s="21"/>
      <c r="L631" s="21"/>
      <c r="M631" s="21"/>
    </row>
    <row r="632" spans="1:13" ht="28.5" customHeight="1">
      <c r="A632" s="15" t="s">
        <v>1125</v>
      </c>
      <c r="B632" s="16" t="s">
        <v>1126</v>
      </c>
      <c r="C632" s="17">
        <v>-375837</v>
      </c>
      <c r="D632" s="17">
        <v>0</v>
      </c>
      <c r="E632" s="17">
        <v>0</v>
      </c>
      <c r="F632" s="17">
        <v>-375837</v>
      </c>
      <c r="I632" s="21"/>
      <c r="J632" s="21"/>
      <c r="K632" s="21"/>
      <c r="L632" s="21"/>
      <c r="M632" s="21"/>
    </row>
    <row r="633" spans="1:13" ht="28.5" customHeight="1">
      <c r="A633" s="15" t="s">
        <v>1127</v>
      </c>
      <c r="B633" s="16" t="s">
        <v>1128</v>
      </c>
      <c r="C633" s="17">
        <v>-2500000</v>
      </c>
      <c r="D633" s="17">
        <v>0</v>
      </c>
      <c r="E633" s="17">
        <v>0</v>
      </c>
      <c r="F633" s="17">
        <v>-2500000</v>
      </c>
      <c r="I633" s="21"/>
      <c r="J633" s="21"/>
      <c r="K633" s="21"/>
      <c r="L633" s="21"/>
      <c r="M633" s="21"/>
    </row>
    <row r="634" spans="1:13" ht="28.5" customHeight="1">
      <c r="A634" s="15" t="s">
        <v>1129</v>
      </c>
      <c r="B634" s="16" t="s">
        <v>1130</v>
      </c>
      <c r="C634" s="17">
        <v>-116971</v>
      </c>
      <c r="D634" s="17">
        <v>0</v>
      </c>
      <c r="E634" s="17">
        <v>0</v>
      </c>
      <c r="F634" s="17">
        <v>-116971</v>
      </c>
      <c r="I634" s="21"/>
      <c r="J634" s="21"/>
      <c r="K634" s="21"/>
      <c r="L634" s="21"/>
      <c r="M634" s="21"/>
    </row>
    <row r="635" spans="1:13" s="3" customFormat="1" ht="28.5" customHeight="1">
      <c r="A635" s="18" t="s">
        <v>1131</v>
      </c>
      <c r="B635" s="19" t="s">
        <v>1132</v>
      </c>
      <c r="C635" s="20">
        <f>8000000+4000000</f>
        <v>12000000</v>
      </c>
      <c r="D635" s="20">
        <v>6000000</v>
      </c>
      <c r="E635" s="20">
        <v>5400000</v>
      </c>
      <c r="F635" s="20">
        <f>SUM(C635:E635)</f>
        <v>23400000</v>
      </c>
      <c r="G635" s="2"/>
      <c r="I635" s="21"/>
      <c r="J635" s="21"/>
      <c r="K635" s="21"/>
      <c r="L635" s="21"/>
      <c r="M635" s="21"/>
    </row>
    <row r="636" spans="1:13" ht="28.5" customHeight="1">
      <c r="A636" s="15" t="s">
        <v>1133</v>
      </c>
      <c r="B636" s="16" t="s">
        <v>1134</v>
      </c>
      <c r="C636" s="17">
        <v>249045</v>
      </c>
      <c r="D636" s="17">
        <v>0</v>
      </c>
      <c r="E636" s="17">
        <v>0</v>
      </c>
      <c r="F636" s="17">
        <v>249045</v>
      </c>
      <c r="I636" s="21"/>
      <c r="J636" s="21"/>
      <c r="K636" s="21"/>
      <c r="L636" s="21"/>
      <c r="M636" s="21"/>
    </row>
    <row r="637" spans="1:13" ht="28.5" customHeight="1">
      <c r="A637" s="15" t="s">
        <v>1135</v>
      </c>
      <c r="B637" s="16" t="s">
        <v>1136</v>
      </c>
      <c r="C637" s="17">
        <v>-619</v>
      </c>
      <c r="D637" s="17">
        <v>0</v>
      </c>
      <c r="E637" s="17">
        <v>0</v>
      </c>
      <c r="F637" s="17">
        <v>-619</v>
      </c>
      <c r="I637" s="21"/>
      <c r="J637" s="21"/>
      <c r="K637" s="21"/>
      <c r="L637" s="21"/>
      <c r="M637" s="21"/>
    </row>
    <row r="638" spans="1:13" ht="28.5" customHeight="1">
      <c r="A638" s="15" t="s">
        <v>1137</v>
      </c>
      <c r="B638" s="16" t="s">
        <v>1138</v>
      </c>
      <c r="C638" s="17">
        <v>-86380</v>
      </c>
      <c r="D638" s="17">
        <v>0</v>
      </c>
      <c r="E638" s="17">
        <v>0</v>
      </c>
      <c r="F638" s="17">
        <v>-86380</v>
      </c>
      <c r="I638" s="21"/>
      <c r="J638" s="21"/>
      <c r="K638" s="21"/>
      <c r="L638" s="21"/>
      <c r="M638" s="21"/>
    </row>
    <row r="639" spans="1:13" ht="28.5" customHeight="1">
      <c r="A639" s="15" t="s">
        <v>1139</v>
      </c>
      <c r="B639" s="16" t="s">
        <v>1140</v>
      </c>
      <c r="C639" s="17">
        <v>85203</v>
      </c>
      <c r="D639" s="17">
        <v>0</v>
      </c>
      <c r="E639" s="17">
        <v>0</v>
      </c>
      <c r="F639" s="17">
        <v>85203</v>
      </c>
      <c r="I639" s="21"/>
      <c r="J639" s="21"/>
      <c r="K639" s="21"/>
      <c r="L639" s="21"/>
      <c r="M639" s="21"/>
    </row>
    <row r="640" spans="1:13" ht="28.5" customHeight="1">
      <c r="A640" s="15" t="s">
        <v>1141</v>
      </c>
      <c r="B640" s="16" t="s">
        <v>1142</v>
      </c>
      <c r="C640" s="17">
        <v>-180114</v>
      </c>
      <c r="D640" s="17">
        <v>0</v>
      </c>
      <c r="E640" s="17">
        <v>0</v>
      </c>
      <c r="F640" s="17">
        <v>-180114</v>
      </c>
      <c r="I640" s="21"/>
      <c r="J640" s="21"/>
      <c r="K640" s="21"/>
      <c r="L640" s="21"/>
      <c r="M640" s="21"/>
    </row>
    <row r="641" spans="1:13" ht="28.5" customHeight="1">
      <c r="A641" s="15" t="s">
        <v>1143</v>
      </c>
      <c r="B641" s="16" t="s">
        <v>1144</v>
      </c>
      <c r="C641" s="17">
        <v>-498000</v>
      </c>
      <c r="D641" s="17">
        <v>0</v>
      </c>
      <c r="E641" s="17">
        <v>0</v>
      </c>
      <c r="F641" s="17">
        <v>-498000</v>
      </c>
      <c r="I641" s="21"/>
      <c r="J641" s="21"/>
      <c r="K641" s="21"/>
      <c r="L641" s="21"/>
      <c r="M641" s="21"/>
    </row>
    <row r="642" spans="1:13" ht="28.5" customHeight="1">
      <c r="A642" s="15" t="s">
        <v>1145</v>
      </c>
      <c r="B642" s="16" t="s">
        <v>1146</v>
      </c>
      <c r="C642" s="17">
        <v>-172463</v>
      </c>
      <c r="D642" s="17">
        <v>0</v>
      </c>
      <c r="E642" s="17">
        <v>0</v>
      </c>
      <c r="F642" s="17">
        <v>-172463</v>
      </c>
      <c r="I642" s="21"/>
      <c r="J642" s="21"/>
      <c r="K642" s="21"/>
      <c r="L642" s="21"/>
      <c r="M642" s="21"/>
    </row>
    <row r="643" spans="1:13" ht="38.25">
      <c r="A643" s="15" t="s">
        <v>1147</v>
      </c>
      <c r="B643" s="16" t="s">
        <v>1148</v>
      </c>
      <c r="C643" s="17">
        <v>-790000</v>
      </c>
      <c r="D643" s="17">
        <v>0</v>
      </c>
      <c r="E643" s="17">
        <v>0</v>
      </c>
      <c r="F643" s="17">
        <v>-790000</v>
      </c>
      <c r="I643" s="21"/>
      <c r="J643" s="21"/>
      <c r="K643" s="21"/>
      <c r="L643" s="21"/>
      <c r="M643" s="21"/>
    </row>
    <row r="644" spans="1:13" ht="28.5" customHeight="1">
      <c r="A644" s="15" t="s">
        <v>1149</v>
      </c>
      <c r="B644" s="16" t="s">
        <v>1150</v>
      </c>
      <c r="C644" s="17">
        <v>575000</v>
      </c>
      <c r="D644" s="17">
        <v>0</v>
      </c>
      <c r="E644" s="17">
        <v>0</v>
      </c>
      <c r="F644" s="17">
        <v>575000</v>
      </c>
      <c r="I644" s="21"/>
      <c r="J644" s="21"/>
      <c r="K644" s="21"/>
      <c r="L644" s="21"/>
      <c r="M644" s="21"/>
    </row>
    <row r="645" spans="1:13" ht="28.5" customHeight="1">
      <c r="A645" s="15" t="s">
        <v>1151</v>
      </c>
      <c r="B645" s="16" t="s">
        <v>1152</v>
      </c>
      <c r="C645" s="17">
        <v>445000</v>
      </c>
      <c r="D645" s="17">
        <v>0</v>
      </c>
      <c r="E645" s="17">
        <v>0</v>
      </c>
      <c r="F645" s="17">
        <v>445000</v>
      </c>
      <c r="I645" s="21"/>
      <c r="J645" s="21"/>
      <c r="K645" s="21"/>
      <c r="L645" s="21"/>
      <c r="M645" s="21"/>
    </row>
    <row r="646" spans="1:13" ht="18" customHeight="1">
      <c r="A646" s="48" t="s">
        <v>1153</v>
      </c>
      <c r="B646" s="49"/>
      <c r="C646" s="22">
        <f>SUM(C615:C645)</f>
        <v>43392999</v>
      </c>
      <c r="D646" s="22">
        <f>SUM(D615:D645)</f>
        <v>26055000</v>
      </c>
      <c r="E646" s="22">
        <f>SUM(E615:E645)</f>
        <v>24787000</v>
      </c>
      <c r="F646" s="22">
        <f>SUM(F615:F645)</f>
        <v>94234999</v>
      </c>
      <c r="I646" s="21"/>
      <c r="J646" s="21"/>
      <c r="K646" s="21"/>
      <c r="L646" s="21"/>
      <c r="M646" s="21"/>
    </row>
    <row r="647" spans="1:13" ht="18" customHeight="1">
      <c r="A647" s="45"/>
      <c r="B647" s="42"/>
      <c r="C647" s="42"/>
      <c r="D647" s="42"/>
      <c r="E647" s="42"/>
      <c r="F647" s="42"/>
      <c r="I647" s="21"/>
      <c r="J647" s="21"/>
      <c r="K647" s="21"/>
      <c r="L647" s="21"/>
      <c r="M647" s="21"/>
    </row>
    <row r="648" spans="1:13" ht="18" customHeight="1" thickBot="1">
      <c r="A648" s="10" t="s">
        <v>1154</v>
      </c>
      <c r="B648" s="37" t="s">
        <v>1155</v>
      </c>
      <c r="C648" s="38"/>
      <c r="D648" s="38"/>
      <c r="E648" s="38"/>
      <c r="F648" s="38"/>
      <c r="I648" s="21"/>
      <c r="J648" s="21"/>
      <c r="K648" s="21"/>
      <c r="L648" s="21"/>
      <c r="M648" s="21"/>
    </row>
    <row r="649" spans="1:13" ht="13.5" thickTop="1">
      <c r="A649" s="11" t="s">
        <v>0</v>
      </c>
      <c r="B649" s="12" t="s">
        <v>1</v>
      </c>
      <c r="C649" s="13" t="s">
        <v>2</v>
      </c>
      <c r="D649" s="13" t="s">
        <v>3</v>
      </c>
      <c r="E649" s="13" t="s">
        <v>4</v>
      </c>
      <c r="F649" s="13" t="s">
        <v>5</v>
      </c>
      <c r="I649" s="21"/>
      <c r="J649" s="21"/>
      <c r="K649" s="21"/>
      <c r="L649" s="21"/>
      <c r="M649" s="21"/>
    </row>
    <row r="650" spans="1:13" ht="28.5" customHeight="1">
      <c r="A650" s="15" t="s">
        <v>1156</v>
      </c>
      <c r="B650" s="16" t="s">
        <v>1157</v>
      </c>
      <c r="C650" s="17">
        <v>-468672</v>
      </c>
      <c r="D650" s="17">
        <v>0</v>
      </c>
      <c r="E650" s="17">
        <v>0</v>
      </c>
      <c r="F650" s="17">
        <v>-468672</v>
      </c>
      <c r="I650" s="21"/>
      <c r="J650" s="21"/>
      <c r="K650" s="21"/>
      <c r="L650" s="21"/>
      <c r="M650" s="21"/>
    </row>
    <row r="651" spans="1:13" ht="28.5" customHeight="1">
      <c r="A651" s="15" t="s">
        <v>1158</v>
      </c>
      <c r="B651" s="16" t="s">
        <v>1159</v>
      </c>
      <c r="C651" s="17">
        <v>0</v>
      </c>
      <c r="D651" s="17">
        <v>76622781</v>
      </c>
      <c r="E651" s="17">
        <v>981809</v>
      </c>
      <c r="F651" s="17">
        <v>77604590</v>
      </c>
      <c r="I651" s="21"/>
      <c r="J651" s="21"/>
      <c r="K651" s="21"/>
      <c r="L651" s="21"/>
      <c r="M651" s="21"/>
    </row>
    <row r="652" spans="1:13" ht="28.5" customHeight="1">
      <c r="A652" s="15" t="s">
        <v>1160</v>
      </c>
      <c r="B652" s="16" t="s">
        <v>1161</v>
      </c>
      <c r="C652" s="17">
        <v>-397222</v>
      </c>
      <c r="D652" s="17">
        <v>0</v>
      </c>
      <c r="E652" s="17">
        <v>0</v>
      </c>
      <c r="F652" s="17">
        <v>-397222</v>
      </c>
      <c r="I652" s="21"/>
      <c r="J652" s="21"/>
      <c r="K652" s="21"/>
      <c r="L652" s="21"/>
      <c r="M652" s="21"/>
    </row>
    <row r="653" spans="1:13" ht="28.5" customHeight="1">
      <c r="A653" s="15" t="s">
        <v>1162</v>
      </c>
      <c r="B653" s="16" t="s">
        <v>1163</v>
      </c>
      <c r="C653" s="17">
        <v>510740</v>
      </c>
      <c r="D653" s="17">
        <v>0</v>
      </c>
      <c r="E653" s="17">
        <v>0</v>
      </c>
      <c r="F653" s="17">
        <v>510740</v>
      </c>
      <c r="I653" s="21"/>
      <c r="J653" s="21"/>
      <c r="K653" s="21"/>
      <c r="L653" s="21"/>
      <c r="M653" s="21"/>
    </row>
    <row r="654" spans="1:13" ht="28.5" customHeight="1">
      <c r="A654" s="15" t="s">
        <v>1164</v>
      </c>
      <c r="B654" s="16" t="s">
        <v>1165</v>
      </c>
      <c r="C654" s="17">
        <v>326204</v>
      </c>
      <c r="D654" s="17">
        <v>1330941</v>
      </c>
      <c r="E654" s="17">
        <v>0</v>
      </c>
      <c r="F654" s="17">
        <v>1657145</v>
      </c>
      <c r="I654" s="21"/>
      <c r="J654" s="21"/>
      <c r="K654" s="21"/>
      <c r="L654" s="21"/>
      <c r="M654" s="21"/>
    </row>
    <row r="655" spans="1:13" ht="38.25">
      <c r="A655" s="15" t="s">
        <v>1166</v>
      </c>
      <c r="B655" s="16" t="s">
        <v>1167</v>
      </c>
      <c r="C655" s="17">
        <v>3292</v>
      </c>
      <c r="D655" s="17">
        <v>0</v>
      </c>
      <c r="E655" s="17">
        <v>0</v>
      </c>
      <c r="F655" s="17">
        <v>3292</v>
      </c>
      <c r="I655" s="21"/>
      <c r="J655" s="21"/>
      <c r="K655" s="21"/>
      <c r="L655" s="21"/>
      <c r="M655" s="21"/>
    </row>
    <row r="656" spans="1:13" ht="28.5" customHeight="1">
      <c r="A656" s="15" t="s">
        <v>1168</v>
      </c>
      <c r="B656" s="16" t="s">
        <v>1169</v>
      </c>
      <c r="C656" s="17">
        <v>26219</v>
      </c>
      <c r="D656" s="17">
        <v>0</v>
      </c>
      <c r="E656" s="17">
        <v>0</v>
      </c>
      <c r="F656" s="17">
        <v>26219</v>
      </c>
      <c r="I656" s="21"/>
      <c r="J656" s="21"/>
      <c r="K656" s="21"/>
      <c r="L656" s="21"/>
      <c r="M656" s="21"/>
    </row>
    <row r="657" spans="1:13" ht="28.5" customHeight="1">
      <c r="A657" s="15" t="s">
        <v>1170</v>
      </c>
      <c r="B657" s="16" t="s">
        <v>1171</v>
      </c>
      <c r="C657" s="17">
        <v>1322225</v>
      </c>
      <c r="D657" s="17">
        <v>0</v>
      </c>
      <c r="E657" s="17">
        <v>0</v>
      </c>
      <c r="F657" s="17">
        <v>1322225</v>
      </c>
      <c r="I657" s="21"/>
      <c r="J657" s="21"/>
      <c r="K657" s="21"/>
      <c r="L657" s="21"/>
      <c r="M657" s="21"/>
    </row>
    <row r="658" spans="1:13" ht="28.5" customHeight="1">
      <c r="A658" s="15" t="s">
        <v>1172</v>
      </c>
      <c r="B658" s="16" t="s">
        <v>1173</v>
      </c>
      <c r="C658" s="17">
        <v>315480</v>
      </c>
      <c r="D658" s="17">
        <v>0</v>
      </c>
      <c r="E658" s="17">
        <v>0</v>
      </c>
      <c r="F658" s="17">
        <v>315480</v>
      </c>
      <c r="I658" s="21"/>
      <c r="J658" s="21"/>
      <c r="K658" s="21"/>
      <c r="L658" s="21"/>
      <c r="M658" s="21"/>
    </row>
    <row r="659" spans="1:13" ht="28.5" customHeight="1">
      <c r="A659" s="15" t="s">
        <v>1174</v>
      </c>
      <c r="B659" s="16" t="s">
        <v>1175</v>
      </c>
      <c r="C659" s="17">
        <v>311358</v>
      </c>
      <c r="D659" s="17">
        <v>0</v>
      </c>
      <c r="E659" s="17">
        <v>0</v>
      </c>
      <c r="F659" s="17">
        <v>311358</v>
      </c>
      <c r="I659" s="21"/>
      <c r="J659" s="21"/>
      <c r="K659" s="21"/>
      <c r="L659" s="21"/>
      <c r="M659" s="21"/>
    </row>
    <row r="660" spans="1:13" ht="28.5" customHeight="1">
      <c r="A660" s="15" t="s">
        <v>1176</v>
      </c>
      <c r="B660" s="16" t="s">
        <v>1177</v>
      </c>
      <c r="C660" s="17">
        <v>921277</v>
      </c>
      <c r="D660" s="17">
        <v>0</v>
      </c>
      <c r="E660" s="17">
        <v>0</v>
      </c>
      <c r="F660" s="17">
        <v>921277</v>
      </c>
      <c r="I660" s="21"/>
      <c r="J660" s="21"/>
      <c r="K660" s="21"/>
      <c r="L660" s="21"/>
      <c r="M660" s="21"/>
    </row>
    <row r="661" spans="1:13" ht="28.5" customHeight="1">
      <c r="A661" s="15" t="s">
        <v>1178</v>
      </c>
      <c r="B661" s="16" t="s">
        <v>1179</v>
      </c>
      <c r="C661" s="17">
        <v>0</v>
      </c>
      <c r="D661" s="17">
        <v>142507</v>
      </c>
      <c r="E661" s="17">
        <v>2021251</v>
      </c>
      <c r="F661" s="17">
        <v>2163758</v>
      </c>
      <c r="I661" s="21"/>
      <c r="J661" s="21"/>
      <c r="K661" s="21"/>
      <c r="L661" s="21"/>
      <c r="M661" s="21"/>
    </row>
    <row r="662" spans="1:13" s="3" customFormat="1" ht="28.5" customHeight="1">
      <c r="A662" s="18" t="s">
        <v>1180</v>
      </c>
      <c r="B662" s="19" t="s">
        <v>1181</v>
      </c>
      <c r="C662" s="20">
        <f>890651-432272</f>
        <v>458379</v>
      </c>
      <c r="D662" s="20">
        <v>0</v>
      </c>
      <c r="E662" s="20">
        <v>0</v>
      </c>
      <c r="F662" s="20">
        <f>SUM(C662:E662)</f>
        <v>458379</v>
      </c>
      <c r="G662" s="2"/>
      <c r="I662" s="21"/>
      <c r="J662" s="21"/>
      <c r="K662" s="21"/>
      <c r="L662" s="21"/>
      <c r="M662" s="21"/>
    </row>
    <row r="663" spans="1:13" ht="18" customHeight="1">
      <c r="A663" s="48" t="s">
        <v>1182</v>
      </c>
      <c r="B663" s="49"/>
      <c r="C663" s="22">
        <f>SUM(C650:C662)</f>
        <v>3329280</v>
      </c>
      <c r="D663" s="22">
        <f>SUM(D650:D662)</f>
        <v>78096229</v>
      </c>
      <c r="E663" s="22">
        <f>SUM(E650:E662)</f>
        <v>3003060</v>
      </c>
      <c r="F663" s="22">
        <f>SUM(F650:F662)</f>
        <v>84428569</v>
      </c>
      <c r="I663" s="21"/>
      <c r="J663" s="21"/>
      <c r="K663" s="21"/>
      <c r="L663" s="21"/>
      <c r="M663" s="21"/>
    </row>
    <row r="664" spans="1:13" ht="18" customHeight="1">
      <c r="A664" s="45"/>
      <c r="B664" s="42"/>
      <c r="C664" s="42"/>
      <c r="D664" s="42"/>
      <c r="E664" s="42"/>
      <c r="F664" s="42"/>
      <c r="I664" s="21"/>
      <c r="J664" s="21"/>
      <c r="K664" s="21"/>
      <c r="L664" s="21"/>
      <c r="M664" s="21"/>
    </row>
    <row r="665" spans="1:13" ht="18" customHeight="1" thickBot="1">
      <c r="A665" s="10" t="s">
        <v>1183</v>
      </c>
      <c r="B665" s="37" t="s">
        <v>1184</v>
      </c>
      <c r="C665" s="38"/>
      <c r="D665" s="38"/>
      <c r="E665" s="38"/>
      <c r="F665" s="38"/>
      <c r="I665" s="21"/>
      <c r="J665" s="21"/>
      <c r="K665" s="21"/>
      <c r="L665" s="21"/>
      <c r="M665" s="21"/>
    </row>
    <row r="666" spans="1:13" ht="13.5" thickTop="1">
      <c r="A666" s="11" t="s">
        <v>0</v>
      </c>
      <c r="B666" s="12" t="s">
        <v>1</v>
      </c>
      <c r="C666" s="13" t="s">
        <v>2</v>
      </c>
      <c r="D666" s="13" t="s">
        <v>3</v>
      </c>
      <c r="E666" s="13" t="s">
        <v>4</v>
      </c>
      <c r="F666" s="13" t="s">
        <v>5</v>
      </c>
      <c r="I666" s="21"/>
      <c r="J666" s="21"/>
      <c r="K666" s="21"/>
      <c r="L666" s="21"/>
      <c r="M666" s="21"/>
    </row>
    <row r="667" spans="1:13" ht="28.5" customHeight="1">
      <c r="A667" s="15" t="s">
        <v>1185</v>
      </c>
      <c r="B667" s="16" t="s">
        <v>1186</v>
      </c>
      <c r="C667" s="17">
        <v>43148</v>
      </c>
      <c r="D667" s="17">
        <v>0</v>
      </c>
      <c r="E667" s="17">
        <v>0</v>
      </c>
      <c r="F667" s="17">
        <v>43148</v>
      </c>
      <c r="I667" s="21"/>
      <c r="J667" s="21"/>
      <c r="K667" s="21"/>
      <c r="L667" s="21"/>
      <c r="M667" s="21"/>
    </row>
    <row r="668" spans="1:13" ht="28.5" customHeight="1">
      <c r="A668" s="15" t="s">
        <v>1187</v>
      </c>
      <c r="B668" s="16" t="s">
        <v>1188</v>
      </c>
      <c r="C668" s="17">
        <v>164</v>
      </c>
      <c r="D668" s="17">
        <v>0</v>
      </c>
      <c r="E668" s="17">
        <v>0</v>
      </c>
      <c r="F668" s="17">
        <v>164</v>
      </c>
      <c r="I668" s="21"/>
      <c r="J668" s="21"/>
      <c r="K668" s="21"/>
      <c r="L668" s="21"/>
      <c r="M668" s="21"/>
    </row>
    <row r="669" spans="1:13" ht="28.5" customHeight="1">
      <c r="A669" s="15" t="s">
        <v>1189</v>
      </c>
      <c r="B669" s="16" t="s">
        <v>1190</v>
      </c>
      <c r="C669" s="17">
        <v>-618585</v>
      </c>
      <c r="D669" s="17">
        <v>0</v>
      </c>
      <c r="E669" s="17">
        <v>0</v>
      </c>
      <c r="F669" s="17">
        <v>-618585</v>
      </c>
      <c r="I669" s="21"/>
      <c r="J669" s="21"/>
      <c r="K669" s="21"/>
      <c r="L669" s="21"/>
      <c r="M669" s="21"/>
    </row>
    <row r="670" spans="1:13" ht="28.5" customHeight="1">
      <c r="A670" s="15" t="s">
        <v>1191</v>
      </c>
      <c r="B670" s="16" t="s">
        <v>1192</v>
      </c>
      <c r="C670" s="17">
        <v>-17979</v>
      </c>
      <c r="D670" s="17">
        <v>0</v>
      </c>
      <c r="E670" s="17">
        <v>0</v>
      </c>
      <c r="F670" s="17">
        <v>-17979</v>
      </c>
      <c r="I670" s="21"/>
      <c r="J670" s="21"/>
      <c r="K670" s="21"/>
      <c r="L670" s="21"/>
      <c r="M670" s="21"/>
    </row>
    <row r="671" spans="1:13" ht="28.5" customHeight="1">
      <c r="A671" s="15" t="s">
        <v>1193</v>
      </c>
      <c r="B671" s="16" t="s">
        <v>1194</v>
      </c>
      <c r="C671" s="17">
        <v>844553</v>
      </c>
      <c r="D671" s="17">
        <v>0</v>
      </c>
      <c r="E671" s="17">
        <v>0</v>
      </c>
      <c r="F671" s="17">
        <v>844553</v>
      </c>
      <c r="I671" s="21"/>
      <c r="J671" s="21"/>
      <c r="K671" s="21"/>
      <c r="L671" s="21"/>
      <c r="M671" s="21"/>
    </row>
    <row r="672" spans="1:13" ht="28.5" customHeight="1">
      <c r="A672" s="15" t="s">
        <v>1195</v>
      </c>
      <c r="B672" s="16" t="s">
        <v>1196</v>
      </c>
      <c r="C672" s="17">
        <v>2952794</v>
      </c>
      <c r="D672" s="17">
        <v>12462106</v>
      </c>
      <c r="E672" s="17">
        <v>0</v>
      </c>
      <c r="F672" s="17">
        <v>15414900</v>
      </c>
      <c r="I672" s="21"/>
      <c r="J672" s="21"/>
      <c r="K672" s="21"/>
      <c r="L672" s="21"/>
      <c r="M672" s="21"/>
    </row>
    <row r="673" spans="1:13" ht="28.5" customHeight="1">
      <c r="A673" s="15" t="s">
        <v>1197</v>
      </c>
      <c r="B673" s="16" t="s">
        <v>1198</v>
      </c>
      <c r="C673" s="17">
        <v>400516</v>
      </c>
      <c r="D673" s="17">
        <v>887294</v>
      </c>
      <c r="E673" s="17">
        <v>0</v>
      </c>
      <c r="F673" s="17">
        <v>1287810</v>
      </c>
      <c r="I673" s="21"/>
      <c r="J673" s="21"/>
      <c r="K673" s="21"/>
      <c r="L673" s="21"/>
      <c r="M673" s="21"/>
    </row>
    <row r="674" spans="1:13" ht="28.5" customHeight="1">
      <c r="A674" s="18" t="s">
        <v>1199</v>
      </c>
      <c r="B674" s="16" t="s">
        <v>1200</v>
      </c>
      <c r="C674" s="17">
        <v>28365</v>
      </c>
      <c r="D674" s="17">
        <v>0</v>
      </c>
      <c r="E674" s="17">
        <v>0</v>
      </c>
      <c r="F674" s="17">
        <v>28365</v>
      </c>
      <c r="I674" s="21"/>
      <c r="J674" s="21"/>
      <c r="K674" s="21"/>
      <c r="L674" s="21"/>
      <c r="M674" s="21"/>
    </row>
    <row r="675" spans="1:13" ht="28.5" customHeight="1">
      <c r="A675" s="15" t="s">
        <v>1201</v>
      </c>
      <c r="B675" s="16" t="s">
        <v>1202</v>
      </c>
      <c r="C675" s="17">
        <v>0</v>
      </c>
      <c r="D675" s="17">
        <v>0</v>
      </c>
      <c r="E675" s="17">
        <v>5770642</v>
      </c>
      <c r="F675" s="17">
        <v>5770642</v>
      </c>
      <c r="I675" s="21"/>
      <c r="J675" s="21"/>
      <c r="K675" s="21"/>
      <c r="L675" s="21"/>
      <c r="M675" s="21"/>
    </row>
    <row r="676" spans="1:13" ht="28.5" customHeight="1">
      <c r="A676" s="15" t="s">
        <v>1203</v>
      </c>
      <c r="B676" s="16" t="s">
        <v>1204</v>
      </c>
      <c r="C676" s="17">
        <v>17457808</v>
      </c>
      <c r="D676" s="17">
        <v>0</v>
      </c>
      <c r="E676" s="17">
        <v>0</v>
      </c>
      <c r="F676" s="17">
        <v>17457808</v>
      </c>
      <c r="I676" s="21"/>
      <c r="J676" s="21"/>
      <c r="K676" s="21"/>
      <c r="L676" s="21"/>
      <c r="M676" s="21"/>
    </row>
    <row r="677" spans="1:13" ht="28.5" customHeight="1">
      <c r="A677" s="15" t="s">
        <v>1205</v>
      </c>
      <c r="B677" s="16" t="s">
        <v>1206</v>
      </c>
      <c r="C677" s="17">
        <v>1640027</v>
      </c>
      <c r="D677" s="17">
        <v>0</v>
      </c>
      <c r="E677" s="17">
        <v>0</v>
      </c>
      <c r="F677" s="17">
        <v>1640027</v>
      </c>
      <c r="I677" s="21"/>
      <c r="J677" s="21"/>
      <c r="K677" s="21"/>
      <c r="L677" s="21"/>
      <c r="M677" s="21"/>
    </row>
    <row r="678" spans="1:13" ht="28.5" customHeight="1">
      <c r="A678" s="15" t="s">
        <v>1207</v>
      </c>
      <c r="B678" s="16" t="s">
        <v>1208</v>
      </c>
      <c r="C678" s="17">
        <v>2004501</v>
      </c>
      <c r="D678" s="17">
        <v>0</v>
      </c>
      <c r="E678" s="17">
        <v>0</v>
      </c>
      <c r="F678" s="17">
        <v>2004501</v>
      </c>
      <c r="I678" s="21"/>
      <c r="J678" s="21"/>
      <c r="K678" s="21"/>
      <c r="L678" s="21"/>
      <c r="M678" s="21"/>
    </row>
    <row r="679" spans="1:13" ht="18" customHeight="1">
      <c r="A679" s="48" t="s">
        <v>1209</v>
      </c>
      <c r="B679" s="49"/>
      <c r="C679" s="22">
        <f>SUM(C667:C678)</f>
        <v>24735312</v>
      </c>
      <c r="D679" s="22">
        <f>SUM(D667:D678)</f>
        <v>13349400</v>
      </c>
      <c r="E679" s="22">
        <f>SUM(E667:E678)</f>
        <v>5770642</v>
      </c>
      <c r="F679" s="22">
        <f>SUM(F667:F678)</f>
        <v>43855354</v>
      </c>
      <c r="I679" s="21"/>
      <c r="J679" s="21"/>
      <c r="K679" s="21"/>
      <c r="L679" s="21"/>
      <c r="M679" s="21"/>
    </row>
    <row r="680" spans="1:13" ht="18" customHeight="1">
      <c r="A680" s="45"/>
      <c r="B680" s="42"/>
      <c r="C680" s="42"/>
      <c r="D680" s="42"/>
      <c r="E680" s="42"/>
      <c r="F680" s="42"/>
      <c r="I680" s="21"/>
      <c r="J680" s="21"/>
      <c r="K680" s="21"/>
      <c r="L680" s="21"/>
      <c r="M680" s="21"/>
    </row>
    <row r="681" spans="1:13" ht="18" customHeight="1" thickBot="1">
      <c r="A681" s="10" t="s">
        <v>1210</v>
      </c>
      <c r="B681" s="37" t="s">
        <v>1211</v>
      </c>
      <c r="C681" s="38"/>
      <c r="D681" s="38"/>
      <c r="E681" s="38"/>
      <c r="F681" s="38"/>
      <c r="I681" s="21"/>
      <c r="J681" s="21"/>
      <c r="K681" s="21"/>
      <c r="L681" s="21"/>
      <c r="M681" s="21"/>
    </row>
    <row r="682" spans="1:13" ht="13.5" thickTop="1">
      <c r="A682" s="11" t="s">
        <v>0</v>
      </c>
      <c r="B682" s="12" t="s">
        <v>1</v>
      </c>
      <c r="C682" s="13" t="s">
        <v>2</v>
      </c>
      <c r="D682" s="13" t="s">
        <v>3</v>
      </c>
      <c r="E682" s="13" t="s">
        <v>4</v>
      </c>
      <c r="F682" s="13" t="s">
        <v>5</v>
      </c>
      <c r="I682" s="21"/>
      <c r="J682" s="21"/>
      <c r="K682" s="21"/>
      <c r="L682" s="21"/>
      <c r="M682" s="21"/>
    </row>
    <row r="683" spans="1:13" ht="28.5" customHeight="1">
      <c r="A683" s="15" t="s">
        <v>1212</v>
      </c>
      <c r="B683" s="16" t="s">
        <v>1213</v>
      </c>
      <c r="C683" s="17">
        <v>-31520</v>
      </c>
      <c r="D683" s="17">
        <v>0</v>
      </c>
      <c r="E683" s="17">
        <v>0</v>
      </c>
      <c r="F683" s="17">
        <v>-31520</v>
      </c>
      <c r="I683" s="21"/>
      <c r="J683" s="21"/>
      <c r="K683" s="21"/>
      <c r="L683" s="21"/>
      <c r="M683" s="21"/>
    </row>
    <row r="684" spans="1:13" ht="28.5" customHeight="1">
      <c r="A684" s="15" t="s">
        <v>1214</v>
      </c>
      <c r="B684" s="16" t="s">
        <v>1215</v>
      </c>
      <c r="C684" s="17">
        <v>-41447</v>
      </c>
      <c r="D684" s="17">
        <v>0</v>
      </c>
      <c r="E684" s="17">
        <v>0</v>
      </c>
      <c r="F684" s="17">
        <v>-41447</v>
      </c>
      <c r="I684" s="21"/>
      <c r="J684" s="21"/>
      <c r="K684" s="21"/>
      <c r="L684" s="21"/>
      <c r="M684" s="21"/>
    </row>
    <row r="685" spans="1:13" ht="28.5" customHeight="1">
      <c r="A685" s="15" t="s">
        <v>1216</v>
      </c>
      <c r="B685" s="16" t="s">
        <v>1217</v>
      </c>
      <c r="C685" s="17">
        <v>-17455</v>
      </c>
      <c r="D685" s="17">
        <v>0</v>
      </c>
      <c r="E685" s="17">
        <v>0</v>
      </c>
      <c r="F685" s="17">
        <v>-17455</v>
      </c>
      <c r="I685" s="21"/>
      <c r="J685" s="21"/>
      <c r="K685" s="21"/>
      <c r="L685" s="21"/>
      <c r="M685" s="21"/>
    </row>
    <row r="686" spans="1:13" ht="28.5" customHeight="1">
      <c r="A686" s="15" t="s">
        <v>1218</v>
      </c>
      <c r="B686" s="16" t="s">
        <v>1219</v>
      </c>
      <c r="C686" s="17">
        <v>100000</v>
      </c>
      <c r="D686" s="17">
        <v>0</v>
      </c>
      <c r="E686" s="17">
        <v>0</v>
      </c>
      <c r="F686" s="17">
        <v>100000</v>
      </c>
      <c r="I686" s="21"/>
      <c r="J686" s="21"/>
      <c r="K686" s="21"/>
      <c r="L686" s="21"/>
      <c r="M686" s="21"/>
    </row>
    <row r="687" spans="1:13" ht="28.5" customHeight="1">
      <c r="A687" s="15" t="s">
        <v>1220</v>
      </c>
      <c r="B687" s="16" t="s">
        <v>1221</v>
      </c>
      <c r="C687" s="17">
        <v>-8711</v>
      </c>
      <c r="D687" s="17">
        <v>0</v>
      </c>
      <c r="E687" s="17">
        <v>0</v>
      </c>
      <c r="F687" s="17">
        <v>-8711</v>
      </c>
      <c r="I687" s="21"/>
      <c r="J687" s="21"/>
      <c r="K687" s="21"/>
      <c r="L687" s="21"/>
      <c r="M687" s="21"/>
    </row>
    <row r="688" spans="1:13" ht="28.5" customHeight="1">
      <c r="A688" s="15" t="s">
        <v>1222</v>
      </c>
      <c r="B688" s="16" t="s">
        <v>1223</v>
      </c>
      <c r="C688" s="17">
        <v>-123864</v>
      </c>
      <c r="D688" s="17">
        <v>0</v>
      </c>
      <c r="E688" s="17">
        <v>0</v>
      </c>
      <c r="F688" s="17">
        <v>-123864</v>
      </c>
      <c r="I688" s="21"/>
      <c r="J688" s="21"/>
      <c r="K688" s="21"/>
      <c r="L688" s="21"/>
      <c r="M688" s="21"/>
    </row>
    <row r="689" spans="1:13" ht="28.5" customHeight="1">
      <c r="A689" s="15" t="s">
        <v>1224</v>
      </c>
      <c r="B689" s="16" t="s">
        <v>1225</v>
      </c>
      <c r="C689" s="17">
        <v>-1841</v>
      </c>
      <c r="D689" s="17">
        <v>0</v>
      </c>
      <c r="E689" s="17">
        <v>0</v>
      </c>
      <c r="F689" s="17">
        <v>-1841</v>
      </c>
      <c r="I689" s="21"/>
      <c r="J689" s="21"/>
      <c r="K689" s="21"/>
      <c r="L689" s="21"/>
      <c r="M689" s="21"/>
    </row>
    <row r="690" spans="1:13" ht="28.5" customHeight="1">
      <c r="A690" s="15" t="s">
        <v>1226</v>
      </c>
      <c r="B690" s="16" t="s">
        <v>1227</v>
      </c>
      <c r="C690" s="17">
        <v>413</v>
      </c>
      <c r="D690" s="17">
        <v>0</v>
      </c>
      <c r="E690" s="17">
        <v>0</v>
      </c>
      <c r="F690" s="17">
        <v>413</v>
      </c>
      <c r="I690" s="21"/>
      <c r="J690" s="21"/>
      <c r="K690" s="21"/>
      <c r="L690" s="21"/>
      <c r="M690" s="21"/>
    </row>
    <row r="691" spans="1:13" ht="28.5" customHeight="1">
      <c r="A691" s="15" t="s">
        <v>1228</v>
      </c>
      <c r="B691" s="16" t="s">
        <v>1229</v>
      </c>
      <c r="C691" s="17">
        <v>-33136</v>
      </c>
      <c r="D691" s="17">
        <v>0</v>
      </c>
      <c r="E691" s="17">
        <v>0</v>
      </c>
      <c r="F691" s="17">
        <v>-33136</v>
      </c>
      <c r="I691" s="21"/>
      <c r="J691" s="21"/>
      <c r="K691" s="21"/>
      <c r="L691" s="21"/>
      <c r="M691" s="21"/>
    </row>
    <row r="692" spans="1:13" ht="28.5" customHeight="1">
      <c r="A692" s="15" t="s">
        <v>1230</v>
      </c>
      <c r="B692" s="16" t="s">
        <v>1231</v>
      </c>
      <c r="C692" s="17">
        <v>31</v>
      </c>
      <c r="D692" s="17">
        <v>0</v>
      </c>
      <c r="E692" s="17">
        <v>0</v>
      </c>
      <c r="F692" s="17">
        <v>31</v>
      </c>
      <c r="I692" s="21"/>
      <c r="J692" s="21"/>
      <c r="K692" s="21"/>
      <c r="L692" s="21"/>
      <c r="M692" s="21"/>
    </row>
    <row r="693" spans="1:13" ht="28.5" customHeight="1">
      <c r="A693" s="15" t="s">
        <v>1232</v>
      </c>
      <c r="B693" s="16" t="s">
        <v>1233</v>
      </c>
      <c r="C693" s="17">
        <v>-850618</v>
      </c>
      <c r="D693" s="17">
        <v>0</v>
      </c>
      <c r="E693" s="17">
        <v>0</v>
      </c>
      <c r="F693" s="17">
        <v>-850618</v>
      </c>
      <c r="I693" s="21"/>
      <c r="J693" s="21"/>
      <c r="K693" s="21"/>
      <c r="L693" s="21"/>
      <c r="M693" s="21"/>
    </row>
    <row r="694" spans="1:13" ht="28.5" customHeight="1">
      <c r="A694" s="15" t="s">
        <v>1234</v>
      </c>
      <c r="B694" s="16" t="s">
        <v>1235</v>
      </c>
      <c r="C694" s="17">
        <v>8785</v>
      </c>
      <c r="D694" s="17">
        <v>0</v>
      </c>
      <c r="E694" s="17">
        <v>0</v>
      </c>
      <c r="F694" s="17">
        <v>8785</v>
      </c>
      <c r="I694" s="21"/>
      <c r="J694" s="21"/>
      <c r="K694" s="21"/>
      <c r="L694" s="21"/>
      <c r="M694" s="21"/>
    </row>
    <row r="695" spans="1:13" ht="28.5" customHeight="1">
      <c r="A695" s="15" t="s">
        <v>1236</v>
      </c>
      <c r="B695" s="16" t="s">
        <v>1237</v>
      </c>
      <c r="C695" s="17">
        <v>7164</v>
      </c>
      <c r="D695" s="17">
        <v>0</v>
      </c>
      <c r="E695" s="17">
        <v>0</v>
      </c>
      <c r="F695" s="17">
        <v>7164</v>
      </c>
      <c r="I695" s="21"/>
      <c r="J695" s="21"/>
      <c r="K695" s="21"/>
      <c r="L695" s="21"/>
      <c r="M695" s="21"/>
    </row>
    <row r="696" spans="1:13" ht="28.5" customHeight="1">
      <c r="A696" s="15" t="s">
        <v>1238</v>
      </c>
      <c r="B696" s="16" t="s">
        <v>1239</v>
      </c>
      <c r="C696" s="17">
        <v>-73994</v>
      </c>
      <c r="D696" s="17">
        <v>0</v>
      </c>
      <c r="E696" s="17">
        <v>0</v>
      </c>
      <c r="F696" s="17">
        <v>-73994</v>
      </c>
      <c r="I696" s="21"/>
      <c r="J696" s="21"/>
      <c r="K696" s="21"/>
      <c r="L696" s="21"/>
      <c r="M696" s="21"/>
    </row>
    <row r="697" spans="1:13" ht="28.5" customHeight="1">
      <c r="A697" s="15" t="s">
        <v>1240</v>
      </c>
      <c r="B697" s="16" t="s">
        <v>1241</v>
      </c>
      <c r="C697" s="17">
        <v>-10000</v>
      </c>
      <c r="D697" s="17">
        <v>0</v>
      </c>
      <c r="E697" s="17">
        <v>0</v>
      </c>
      <c r="F697" s="17">
        <v>-10000</v>
      </c>
      <c r="I697" s="21"/>
      <c r="J697" s="21"/>
      <c r="K697" s="21"/>
      <c r="L697" s="21"/>
      <c r="M697" s="21"/>
    </row>
    <row r="698" spans="1:13" ht="28.5" customHeight="1">
      <c r="A698" s="15" t="s">
        <v>1242</v>
      </c>
      <c r="B698" s="16" t="s">
        <v>1243</v>
      </c>
      <c r="C698" s="17">
        <v>-245</v>
      </c>
      <c r="D698" s="17">
        <v>0</v>
      </c>
      <c r="E698" s="17">
        <v>0</v>
      </c>
      <c r="F698" s="17">
        <v>-245</v>
      </c>
      <c r="I698" s="21"/>
      <c r="J698" s="21"/>
      <c r="K698" s="21"/>
      <c r="L698" s="21"/>
      <c r="M698" s="21"/>
    </row>
    <row r="699" spans="1:13" ht="28.5" customHeight="1">
      <c r="A699" s="15" t="s">
        <v>1244</v>
      </c>
      <c r="B699" s="16" t="s">
        <v>1245</v>
      </c>
      <c r="C699" s="17">
        <v>248</v>
      </c>
      <c r="D699" s="17">
        <v>0</v>
      </c>
      <c r="E699" s="17">
        <v>0</v>
      </c>
      <c r="F699" s="17">
        <v>248</v>
      </c>
      <c r="I699" s="21"/>
      <c r="J699" s="21"/>
      <c r="K699" s="21"/>
      <c r="L699" s="21"/>
      <c r="M699" s="21"/>
    </row>
    <row r="700" spans="1:13" ht="28.5" customHeight="1">
      <c r="A700" s="15" t="s">
        <v>1246</v>
      </c>
      <c r="B700" s="16" t="s">
        <v>1247</v>
      </c>
      <c r="C700" s="17">
        <v>186</v>
      </c>
      <c r="D700" s="17">
        <v>0</v>
      </c>
      <c r="E700" s="17">
        <v>0</v>
      </c>
      <c r="F700" s="17">
        <v>186</v>
      </c>
      <c r="I700" s="21"/>
      <c r="J700" s="21"/>
      <c r="K700" s="21"/>
      <c r="L700" s="21"/>
      <c r="M700" s="21"/>
    </row>
    <row r="701" spans="1:13" ht="28.5" customHeight="1">
      <c r="A701" s="15" t="s">
        <v>1248</v>
      </c>
      <c r="B701" s="16" t="s">
        <v>1249</v>
      </c>
      <c r="C701" s="17">
        <v>-10261</v>
      </c>
      <c r="D701" s="17">
        <v>0</v>
      </c>
      <c r="E701" s="17">
        <v>0</v>
      </c>
      <c r="F701" s="17">
        <v>-10261</v>
      </c>
      <c r="I701" s="21"/>
      <c r="J701" s="21"/>
      <c r="K701" s="21"/>
      <c r="L701" s="21"/>
      <c r="M701" s="21"/>
    </row>
    <row r="702" spans="1:13" s="3" customFormat="1" ht="28.5" customHeight="1">
      <c r="A702" s="18">
        <v>1116485</v>
      </c>
      <c r="B702" s="19" t="s">
        <v>1384</v>
      </c>
      <c r="C702" s="20">
        <v>71446</v>
      </c>
      <c r="D702" s="20">
        <v>0</v>
      </c>
      <c r="E702" s="20">
        <v>0</v>
      </c>
      <c r="F702" s="20">
        <f>C702</f>
        <v>71446</v>
      </c>
      <c r="G702" s="2"/>
      <c r="I702" s="21"/>
      <c r="J702" s="21"/>
      <c r="K702" s="21"/>
      <c r="L702" s="21"/>
      <c r="M702" s="21"/>
    </row>
    <row r="703" spans="1:13" ht="28.5" customHeight="1">
      <c r="A703" s="15" t="s">
        <v>1250</v>
      </c>
      <c r="B703" s="16" t="s">
        <v>1251</v>
      </c>
      <c r="C703" s="17">
        <v>-5619</v>
      </c>
      <c r="D703" s="17">
        <v>0</v>
      </c>
      <c r="E703" s="17">
        <v>0</v>
      </c>
      <c r="F703" s="17">
        <v>-5619</v>
      </c>
      <c r="I703" s="21"/>
      <c r="J703" s="21"/>
      <c r="K703" s="21"/>
      <c r="L703" s="21"/>
      <c r="M703" s="21"/>
    </row>
    <row r="704" spans="1:13" ht="42" customHeight="1">
      <c r="A704" s="15" t="s">
        <v>1252</v>
      </c>
      <c r="B704" s="16" t="s">
        <v>1253</v>
      </c>
      <c r="C704" s="17">
        <v>-364750</v>
      </c>
      <c r="D704" s="17">
        <v>0</v>
      </c>
      <c r="E704" s="17">
        <v>0</v>
      </c>
      <c r="F704" s="17">
        <v>-364750</v>
      </c>
      <c r="I704" s="21"/>
      <c r="J704" s="21"/>
      <c r="K704" s="21"/>
      <c r="L704" s="21"/>
      <c r="M704" s="21"/>
    </row>
    <row r="705" spans="1:13" ht="28.5" customHeight="1">
      <c r="A705" s="15" t="s">
        <v>1254</v>
      </c>
      <c r="B705" s="16" t="s">
        <v>1255</v>
      </c>
      <c r="C705" s="17">
        <v>15000</v>
      </c>
      <c r="D705" s="17">
        <v>0</v>
      </c>
      <c r="E705" s="17">
        <v>0</v>
      </c>
      <c r="F705" s="17">
        <v>15000</v>
      </c>
      <c r="I705" s="21"/>
      <c r="J705" s="21"/>
      <c r="K705" s="21"/>
      <c r="L705" s="21"/>
      <c r="M705" s="21"/>
    </row>
    <row r="706" spans="1:13" s="3" customFormat="1" ht="28.5" customHeight="1">
      <c r="A706" s="18" t="s">
        <v>1256</v>
      </c>
      <c r="B706" s="19" t="s">
        <v>1383</v>
      </c>
      <c r="C706" s="20">
        <v>1955000</v>
      </c>
      <c r="D706" s="20">
        <v>0</v>
      </c>
      <c r="E706" s="20">
        <v>0</v>
      </c>
      <c r="F706" s="20">
        <f>SUM(C706:E706)</f>
        <v>1955000</v>
      </c>
      <c r="G706" s="2"/>
      <c r="I706" s="21"/>
      <c r="J706" s="21"/>
      <c r="K706" s="21"/>
      <c r="L706" s="21"/>
      <c r="M706" s="21"/>
    </row>
    <row r="707" spans="1:13" ht="28.5" customHeight="1">
      <c r="A707" s="15">
        <v>1117994</v>
      </c>
      <c r="B707" s="16" t="s">
        <v>1257</v>
      </c>
      <c r="C707" s="17">
        <v>137794</v>
      </c>
      <c r="D707" s="17">
        <v>0</v>
      </c>
      <c r="E707" s="17">
        <v>0</v>
      </c>
      <c r="F707" s="17">
        <v>137794</v>
      </c>
      <c r="I707" s="21"/>
      <c r="J707" s="21"/>
      <c r="K707" s="21"/>
      <c r="L707" s="21"/>
      <c r="M707" s="21"/>
    </row>
    <row r="708" spans="1:13" ht="28.5" customHeight="1">
      <c r="A708" s="15" t="s">
        <v>1258</v>
      </c>
      <c r="B708" s="16" t="s">
        <v>1259</v>
      </c>
      <c r="C708" s="17">
        <v>17813</v>
      </c>
      <c r="D708" s="17">
        <v>0</v>
      </c>
      <c r="E708" s="17">
        <v>0</v>
      </c>
      <c r="F708" s="17">
        <v>17813</v>
      </c>
      <c r="I708" s="21"/>
      <c r="J708" s="21"/>
      <c r="K708" s="21"/>
      <c r="L708" s="21"/>
      <c r="M708" s="21"/>
    </row>
    <row r="709" spans="1:13" ht="28.5" customHeight="1">
      <c r="A709" s="15" t="s">
        <v>1260</v>
      </c>
      <c r="B709" s="16" t="s">
        <v>1261</v>
      </c>
      <c r="C709" s="17">
        <v>100000</v>
      </c>
      <c r="D709" s="17">
        <v>0</v>
      </c>
      <c r="E709" s="17">
        <v>0</v>
      </c>
      <c r="F709" s="17">
        <v>100000</v>
      </c>
      <c r="I709" s="21"/>
      <c r="J709" s="21"/>
      <c r="K709" s="21"/>
      <c r="L709" s="21"/>
      <c r="M709" s="21"/>
    </row>
    <row r="710" spans="1:13" ht="28.5" customHeight="1">
      <c r="A710" s="15" t="s">
        <v>1262</v>
      </c>
      <c r="B710" s="16" t="s">
        <v>1263</v>
      </c>
      <c r="C710" s="17">
        <v>730431</v>
      </c>
      <c r="D710" s="17">
        <v>0</v>
      </c>
      <c r="E710" s="17">
        <v>0</v>
      </c>
      <c r="F710" s="17">
        <v>730431</v>
      </c>
      <c r="I710" s="21"/>
      <c r="J710" s="21"/>
      <c r="K710" s="21"/>
      <c r="L710" s="21"/>
      <c r="M710" s="21"/>
    </row>
    <row r="711" spans="1:13" ht="28.5" customHeight="1">
      <c r="A711" s="15" t="s">
        <v>1264</v>
      </c>
      <c r="B711" s="16" t="s">
        <v>1265</v>
      </c>
      <c r="C711" s="17">
        <v>57325</v>
      </c>
      <c r="D711" s="17">
        <v>0</v>
      </c>
      <c r="E711" s="17">
        <v>0</v>
      </c>
      <c r="F711" s="17">
        <v>57325</v>
      </c>
      <c r="I711" s="21"/>
      <c r="J711" s="21"/>
      <c r="K711" s="21"/>
      <c r="L711" s="21"/>
      <c r="M711" s="21"/>
    </row>
    <row r="712" spans="1:13" ht="28.5" customHeight="1">
      <c r="A712" s="15" t="s">
        <v>1266</v>
      </c>
      <c r="B712" s="16" t="s">
        <v>1267</v>
      </c>
      <c r="C712" s="17">
        <v>561190</v>
      </c>
      <c r="D712" s="17">
        <v>0</v>
      </c>
      <c r="E712" s="17">
        <v>0</v>
      </c>
      <c r="F712" s="17">
        <v>561190</v>
      </c>
      <c r="I712" s="21"/>
      <c r="J712" s="21"/>
      <c r="K712" s="21"/>
      <c r="L712" s="21"/>
      <c r="M712" s="21"/>
    </row>
    <row r="713" spans="1:13" ht="28.5" customHeight="1">
      <c r="A713" s="15" t="s">
        <v>1268</v>
      </c>
      <c r="B713" s="16" t="s">
        <v>1269</v>
      </c>
      <c r="C713" s="17">
        <v>790000</v>
      </c>
      <c r="D713" s="17">
        <v>0</v>
      </c>
      <c r="E713" s="17">
        <v>0</v>
      </c>
      <c r="F713" s="17">
        <v>790000</v>
      </c>
      <c r="I713" s="21"/>
      <c r="J713" s="21"/>
      <c r="K713" s="21"/>
      <c r="L713" s="21"/>
      <c r="M713" s="21"/>
    </row>
    <row r="714" spans="1:13" ht="28.5" customHeight="1">
      <c r="A714" s="15" t="s">
        <v>1270</v>
      </c>
      <c r="B714" s="16" t="s">
        <v>1271</v>
      </c>
      <c r="C714" s="17">
        <v>116003</v>
      </c>
      <c r="D714" s="17">
        <v>0</v>
      </c>
      <c r="E714" s="17">
        <v>0</v>
      </c>
      <c r="F714" s="17">
        <v>116003</v>
      </c>
      <c r="I714" s="21"/>
      <c r="J714" s="21"/>
      <c r="K714" s="21"/>
      <c r="L714" s="21"/>
      <c r="M714" s="21"/>
    </row>
    <row r="715" spans="1:13" ht="28.5" customHeight="1">
      <c r="A715" s="15" t="s">
        <v>1272</v>
      </c>
      <c r="B715" s="16" t="s">
        <v>1273</v>
      </c>
      <c r="C715" s="17">
        <v>102130</v>
      </c>
      <c r="D715" s="17">
        <v>0</v>
      </c>
      <c r="E715" s="17">
        <v>0</v>
      </c>
      <c r="F715" s="17">
        <v>102130</v>
      </c>
      <c r="I715" s="21"/>
      <c r="J715" s="21"/>
      <c r="K715" s="21"/>
      <c r="L715" s="21"/>
      <c r="M715" s="21"/>
    </row>
    <row r="716" spans="1:13" ht="28.5" customHeight="1">
      <c r="A716" s="15" t="s">
        <v>1274</v>
      </c>
      <c r="B716" s="16" t="s">
        <v>1275</v>
      </c>
      <c r="C716" s="17">
        <v>2275593</v>
      </c>
      <c r="D716" s="17">
        <v>0</v>
      </c>
      <c r="E716" s="17">
        <v>0</v>
      </c>
      <c r="F716" s="17">
        <v>2275593</v>
      </c>
      <c r="I716" s="21"/>
      <c r="J716" s="21"/>
      <c r="K716" s="21"/>
      <c r="L716" s="21"/>
      <c r="M716" s="21"/>
    </row>
    <row r="717" spans="1:13" ht="28.5" customHeight="1">
      <c r="A717" s="15" t="s">
        <v>1276</v>
      </c>
      <c r="B717" s="16" t="s">
        <v>1277</v>
      </c>
      <c r="C717" s="17">
        <v>100000</v>
      </c>
      <c r="D717" s="17">
        <v>0</v>
      </c>
      <c r="E717" s="17">
        <v>0</v>
      </c>
      <c r="F717" s="17">
        <v>100000</v>
      </c>
      <c r="I717" s="21"/>
      <c r="J717" s="21"/>
      <c r="K717" s="21"/>
      <c r="L717" s="21"/>
      <c r="M717" s="21"/>
    </row>
    <row r="718" spans="1:13" ht="28.5" customHeight="1">
      <c r="A718" s="15" t="s">
        <v>1278</v>
      </c>
      <c r="B718" s="16" t="s">
        <v>1279</v>
      </c>
      <c r="C718" s="17">
        <v>548942</v>
      </c>
      <c r="D718" s="17">
        <v>0</v>
      </c>
      <c r="E718" s="17">
        <v>0</v>
      </c>
      <c r="F718" s="17">
        <v>548942</v>
      </c>
      <c r="I718" s="21"/>
      <c r="J718" s="21"/>
      <c r="K718" s="21"/>
      <c r="L718" s="21"/>
      <c r="M718" s="21"/>
    </row>
    <row r="719" spans="1:13" ht="28.5" customHeight="1">
      <c r="A719" s="15" t="s">
        <v>1280</v>
      </c>
      <c r="B719" s="16" t="s">
        <v>1281</v>
      </c>
      <c r="C719" s="17">
        <v>244300</v>
      </c>
      <c r="D719" s="17">
        <v>0</v>
      </c>
      <c r="E719" s="17">
        <v>0</v>
      </c>
      <c r="F719" s="17">
        <v>244300</v>
      </c>
      <c r="I719" s="21"/>
      <c r="J719" s="21"/>
      <c r="K719" s="21"/>
      <c r="L719" s="21"/>
      <c r="M719" s="21"/>
    </row>
    <row r="720" spans="1:13" ht="38.25">
      <c r="A720" s="15" t="s">
        <v>1282</v>
      </c>
      <c r="B720" s="16" t="s">
        <v>1283</v>
      </c>
      <c r="C720" s="17">
        <v>1000000</v>
      </c>
      <c r="D720" s="17">
        <v>0</v>
      </c>
      <c r="E720" s="17">
        <v>0</v>
      </c>
      <c r="F720" s="17">
        <v>1000000</v>
      </c>
      <c r="I720" s="21"/>
      <c r="J720" s="21"/>
      <c r="K720" s="21"/>
      <c r="L720" s="21"/>
      <c r="M720" s="21"/>
    </row>
    <row r="721" spans="1:13" ht="12.75">
      <c r="A721" s="32">
        <v>1125009</v>
      </c>
      <c r="B721" s="33" t="s">
        <v>1391</v>
      </c>
      <c r="C721" s="34">
        <v>2680265</v>
      </c>
      <c r="D721" s="35">
        <v>0</v>
      </c>
      <c r="E721" s="35">
        <v>0</v>
      </c>
      <c r="F721" s="36">
        <v>2680265</v>
      </c>
      <c r="I721" s="21"/>
      <c r="J721" s="21"/>
      <c r="K721" s="21"/>
      <c r="L721" s="21"/>
      <c r="M721" s="21"/>
    </row>
    <row r="722" spans="1:13" s="3" customFormat="1" ht="28.5" customHeight="1">
      <c r="A722" s="18" t="s">
        <v>1284</v>
      </c>
      <c r="B722" s="19" t="s">
        <v>1285</v>
      </c>
      <c r="C722" s="20">
        <f>499000-499000</f>
        <v>0</v>
      </c>
      <c r="D722" s="20">
        <v>0</v>
      </c>
      <c r="E722" s="20">
        <v>0</v>
      </c>
      <c r="F722" s="20">
        <f>SUM(C722:E722)</f>
        <v>0</v>
      </c>
      <c r="G722" s="2"/>
      <c r="I722" s="21"/>
      <c r="J722" s="21"/>
      <c r="K722" s="21"/>
      <c r="L722" s="21"/>
      <c r="M722" s="21"/>
    </row>
    <row r="723" spans="1:13" ht="18" customHeight="1">
      <c r="A723" s="48" t="s">
        <v>1286</v>
      </c>
      <c r="B723" s="49"/>
      <c r="C723" s="22">
        <f>SUM(C683:C722)</f>
        <v>10046598</v>
      </c>
      <c r="D723" s="22">
        <f>SUM(D683:D722)</f>
        <v>0</v>
      </c>
      <c r="E723" s="22">
        <f>SUM(E683:E722)</f>
        <v>0</v>
      </c>
      <c r="F723" s="22">
        <f>SUM(F683:F722)</f>
        <v>10046598</v>
      </c>
      <c r="I723" s="21"/>
      <c r="J723" s="21"/>
      <c r="K723" s="21"/>
      <c r="L723" s="21"/>
      <c r="M723" s="21"/>
    </row>
    <row r="724" spans="1:13" ht="18" customHeight="1">
      <c r="A724" s="45"/>
      <c r="B724" s="42"/>
      <c r="C724" s="42"/>
      <c r="D724" s="42"/>
      <c r="E724" s="42"/>
      <c r="F724" s="42"/>
      <c r="I724" s="21"/>
      <c r="J724" s="21"/>
      <c r="K724" s="21"/>
      <c r="L724" s="21"/>
      <c r="M724" s="21"/>
    </row>
    <row r="725" spans="1:13" ht="18" customHeight="1" thickBot="1">
      <c r="A725" s="10" t="s">
        <v>1287</v>
      </c>
      <c r="B725" s="37" t="s">
        <v>1288</v>
      </c>
      <c r="C725" s="38"/>
      <c r="D725" s="38"/>
      <c r="E725" s="38"/>
      <c r="F725" s="38"/>
      <c r="I725" s="21"/>
      <c r="J725" s="21"/>
      <c r="K725" s="21"/>
      <c r="L725" s="21"/>
      <c r="M725" s="21"/>
    </row>
    <row r="726" spans="1:13" ht="13.5" thickTop="1">
      <c r="A726" s="11" t="s">
        <v>0</v>
      </c>
      <c r="B726" s="12" t="s">
        <v>1</v>
      </c>
      <c r="C726" s="13" t="s">
        <v>2</v>
      </c>
      <c r="D726" s="13" t="s">
        <v>3</v>
      </c>
      <c r="E726" s="13" t="s">
        <v>4</v>
      </c>
      <c r="F726" s="13" t="s">
        <v>5</v>
      </c>
      <c r="I726" s="21"/>
      <c r="J726" s="21"/>
      <c r="K726" s="21"/>
      <c r="L726" s="21"/>
      <c r="M726" s="21"/>
    </row>
    <row r="727" spans="1:13" ht="28.5" customHeight="1">
      <c r="A727" s="15" t="s">
        <v>1289</v>
      </c>
      <c r="B727" s="16" t="s">
        <v>1290</v>
      </c>
      <c r="C727" s="17">
        <v>555500</v>
      </c>
      <c r="D727" s="17">
        <v>0</v>
      </c>
      <c r="E727" s="17">
        <v>0</v>
      </c>
      <c r="F727" s="17">
        <v>555500</v>
      </c>
      <c r="I727" s="21"/>
      <c r="J727" s="21"/>
      <c r="K727" s="21"/>
      <c r="L727" s="21"/>
      <c r="M727" s="21"/>
    </row>
    <row r="728" spans="1:13" ht="28.5" customHeight="1">
      <c r="A728" s="15" t="s">
        <v>1291</v>
      </c>
      <c r="B728" s="16" t="s">
        <v>1292</v>
      </c>
      <c r="C728" s="17">
        <v>-23431</v>
      </c>
      <c r="D728" s="17">
        <v>0</v>
      </c>
      <c r="E728" s="17">
        <v>0</v>
      </c>
      <c r="F728" s="17">
        <v>-23431</v>
      </c>
      <c r="I728" s="21"/>
      <c r="J728" s="21"/>
      <c r="K728" s="21"/>
      <c r="L728" s="21"/>
      <c r="M728" s="21"/>
    </row>
    <row r="729" spans="1:13" ht="28.5" customHeight="1">
      <c r="A729" s="15" t="s">
        <v>1293</v>
      </c>
      <c r="B729" s="16" t="s">
        <v>1294</v>
      </c>
      <c r="C729" s="17">
        <v>10500</v>
      </c>
      <c r="D729" s="17">
        <v>0</v>
      </c>
      <c r="E729" s="17">
        <v>0</v>
      </c>
      <c r="F729" s="17">
        <v>10500</v>
      </c>
      <c r="I729" s="21"/>
      <c r="J729" s="21"/>
      <c r="K729" s="21"/>
      <c r="L729" s="21"/>
      <c r="M729" s="21"/>
    </row>
    <row r="730" spans="1:13" ht="28.5" customHeight="1">
      <c r="A730" s="15" t="s">
        <v>1295</v>
      </c>
      <c r="B730" s="16" t="s">
        <v>1296</v>
      </c>
      <c r="C730" s="17">
        <v>202000</v>
      </c>
      <c r="D730" s="17">
        <v>0</v>
      </c>
      <c r="E730" s="17">
        <v>0</v>
      </c>
      <c r="F730" s="17">
        <v>202000</v>
      </c>
      <c r="I730" s="21"/>
      <c r="J730" s="21"/>
      <c r="K730" s="21"/>
      <c r="L730" s="21"/>
      <c r="M730" s="21"/>
    </row>
    <row r="731" spans="1:13" ht="28.5" customHeight="1">
      <c r="A731" s="15" t="s">
        <v>1297</v>
      </c>
      <c r="B731" s="16" t="s">
        <v>1298</v>
      </c>
      <c r="C731" s="17">
        <v>10098</v>
      </c>
      <c r="D731" s="17">
        <v>0</v>
      </c>
      <c r="E731" s="17">
        <v>0</v>
      </c>
      <c r="F731" s="17">
        <v>10098</v>
      </c>
      <c r="I731" s="21"/>
      <c r="J731" s="21"/>
      <c r="K731" s="21"/>
      <c r="L731" s="21"/>
      <c r="M731" s="21"/>
    </row>
    <row r="732" spans="1:13" ht="39" customHeight="1">
      <c r="A732" s="15" t="s">
        <v>1299</v>
      </c>
      <c r="B732" s="16" t="s">
        <v>1300</v>
      </c>
      <c r="C732" s="17">
        <v>-2338</v>
      </c>
      <c r="D732" s="17">
        <v>0</v>
      </c>
      <c r="E732" s="17">
        <v>0</v>
      </c>
      <c r="F732" s="17">
        <v>-2338</v>
      </c>
      <c r="I732" s="21"/>
      <c r="J732" s="21"/>
      <c r="K732" s="21"/>
      <c r="L732" s="21"/>
      <c r="M732" s="21"/>
    </row>
    <row r="733" spans="1:13" ht="37.5" customHeight="1">
      <c r="A733" s="15" t="s">
        <v>1301</v>
      </c>
      <c r="B733" s="16" t="s">
        <v>1302</v>
      </c>
      <c r="C733" s="17">
        <v>-114424</v>
      </c>
      <c r="D733" s="17">
        <v>0</v>
      </c>
      <c r="E733" s="17">
        <v>0</v>
      </c>
      <c r="F733" s="17">
        <v>-114424</v>
      </c>
      <c r="I733" s="21"/>
      <c r="J733" s="21"/>
      <c r="K733" s="21"/>
      <c r="L733" s="21"/>
      <c r="M733" s="21"/>
    </row>
    <row r="734" spans="1:13" ht="36.75" customHeight="1">
      <c r="A734" s="15" t="s">
        <v>1303</v>
      </c>
      <c r="B734" s="16" t="s">
        <v>1304</v>
      </c>
      <c r="C734" s="17">
        <v>-289548</v>
      </c>
      <c r="D734" s="17">
        <v>0</v>
      </c>
      <c r="E734" s="17">
        <v>0</v>
      </c>
      <c r="F734" s="17">
        <v>-289548</v>
      </c>
      <c r="I734" s="21"/>
      <c r="J734" s="21"/>
      <c r="K734" s="21"/>
      <c r="L734" s="21"/>
      <c r="M734" s="21"/>
    </row>
    <row r="735" spans="1:13" ht="39" customHeight="1">
      <c r="A735" s="15" t="s">
        <v>1305</v>
      </c>
      <c r="B735" s="16" t="s">
        <v>1306</v>
      </c>
      <c r="C735" s="17">
        <v>4639</v>
      </c>
      <c r="D735" s="17">
        <v>0</v>
      </c>
      <c r="E735" s="17">
        <v>0</v>
      </c>
      <c r="F735" s="17">
        <v>4639</v>
      </c>
      <c r="I735" s="21"/>
      <c r="J735" s="21"/>
      <c r="K735" s="21"/>
      <c r="L735" s="21"/>
      <c r="M735" s="21"/>
    </row>
    <row r="736" spans="1:13" ht="39" customHeight="1">
      <c r="A736" s="15" t="s">
        <v>1307</v>
      </c>
      <c r="B736" s="16" t="s">
        <v>1308</v>
      </c>
      <c r="C736" s="17">
        <v>8231</v>
      </c>
      <c r="D736" s="17">
        <v>0</v>
      </c>
      <c r="E736" s="17">
        <v>0</v>
      </c>
      <c r="F736" s="17">
        <v>8231</v>
      </c>
      <c r="I736" s="21"/>
      <c r="J736" s="21"/>
      <c r="K736" s="21"/>
      <c r="L736" s="21"/>
      <c r="M736" s="21"/>
    </row>
    <row r="737" spans="1:13" ht="38.25" customHeight="1">
      <c r="A737" s="15" t="s">
        <v>1309</v>
      </c>
      <c r="B737" s="16" t="s">
        <v>1310</v>
      </c>
      <c r="C737" s="17">
        <v>-6498</v>
      </c>
      <c r="D737" s="17">
        <v>0</v>
      </c>
      <c r="E737" s="17">
        <v>0</v>
      </c>
      <c r="F737" s="17">
        <v>-6498</v>
      </c>
      <c r="I737" s="21"/>
      <c r="J737" s="21"/>
      <c r="K737" s="21"/>
      <c r="L737" s="21"/>
      <c r="M737" s="21"/>
    </row>
    <row r="738" spans="1:13" ht="28.5" customHeight="1">
      <c r="A738" s="15" t="s">
        <v>1311</v>
      </c>
      <c r="B738" s="16" t="s">
        <v>1312</v>
      </c>
      <c r="C738" s="17">
        <v>-321155</v>
      </c>
      <c r="D738" s="17">
        <v>0</v>
      </c>
      <c r="E738" s="17">
        <v>0</v>
      </c>
      <c r="F738" s="17">
        <v>-321155</v>
      </c>
      <c r="I738" s="21"/>
      <c r="J738" s="21"/>
      <c r="K738" s="21"/>
      <c r="L738" s="21"/>
      <c r="M738" s="21"/>
    </row>
    <row r="739" spans="1:13" ht="38.25" customHeight="1">
      <c r="A739" s="15" t="s">
        <v>1313</v>
      </c>
      <c r="B739" s="16" t="s">
        <v>1314</v>
      </c>
      <c r="C739" s="17">
        <v>-49964</v>
      </c>
      <c r="D739" s="17">
        <v>0</v>
      </c>
      <c r="E739" s="17">
        <v>0</v>
      </c>
      <c r="F739" s="17">
        <v>-49964</v>
      </c>
      <c r="I739" s="21"/>
      <c r="J739" s="21"/>
      <c r="K739" s="21"/>
      <c r="L739" s="21"/>
      <c r="M739" s="21"/>
    </row>
    <row r="740" spans="1:13" ht="37.5" customHeight="1">
      <c r="A740" s="15" t="s">
        <v>1315</v>
      </c>
      <c r="B740" s="16" t="s">
        <v>1316</v>
      </c>
      <c r="C740" s="17">
        <v>-136623</v>
      </c>
      <c r="D740" s="17">
        <v>0</v>
      </c>
      <c r="E740" s="17">
        <v>0</v>
      </c>
      <c r="F740" s="17">
        <v>-136623</v>
      </c>
      <c r="I740" s="21"/>
      <c r="J740" s="21"/>
      <c r="K740" s="21"/>
      <c r="L740" s="21"/>
      <c r="M740" s="21"/>
    </row>
    <row r="741" spans="1:13" ht="38.25" customHeight="1">
      <c r="A741" s="15" t="s">
        <v>1317</v>
      </c>
      <c r="B741" s="16" t="s">
        <v>1318</v>
      </c>
      <c r="C741" s="17">
        <v>22393</v>
      </c>
      <c r="D741" s="17">
        <v>0</v>
      </c>
      <c r="E741" s="17">
        <v>0</v>
      </c>
      <c r="F741" s="17">
        <v>22393</v>
      </c>
      <c r="I741" s="21"/>
      <c r="J741" s="21"/>
      <c r="K741" s="21"/>
      <c r="L741" s="21"/>
      <c r="M741" s="21"/>
    </row>
    <row r="742" spans="1:13" ht="38.25" customHeight="1">
      <c r="A742" s="15" t="s">
        <v>1319</v>
      </c>
      <c r="B742" s="16" t="s">
        <v>1320</v>
      </c>
      <c r="C742" s="17">
        <v>573</v>
      </c>
      <c r="D742" s="17">
        <v>0</v>
      </c>
      <c r="E742" s="17">
        <v>0</v>
      </c>
      <c r="F742" s="17">
        <v>573</v>
      </c>
      <c r="I742" s="21"/>
      <c r="J742" s="21"/>
      <c r="K742" s="21"/>
      <c r="L742" s="21"/>
      <c r="M742" s="21"/>
    </row>
    <row r="743" spans="1:13" ht="28.5" customHeight="1">
      <c r="A743" s="15" t="s">
        <v>1321</v>
      </c>
      <c r="B743" s="16" t="s">
        <v>1322</v>
      </c>
      <c r="C743" s="17">
        <v>434828</v>
      </c>
      <c r="D743" s="17">
        <v>0</v>
      </c>
      <c r="E743" s="17">
        <v>0</v>
      </c>
      <c r="F743" s="17">
        <v>434828</v>
      </c>
      <c r="I743" s="21"/>
      <c r="J743" s="21"/>
      <c r="K743" s="21"/>
      <c r="L743" s="21"/>
      <c r="M743" s="21"/>
    </row>
    <row r="744" spans="1:13" ht="28.5" customHeight="1">
      <c r="A744" s="15" t="s">
        <v>1323</v>
      </c>
      <c r="B744" s="16" t="s">
        <v>1324</v>
      </c>
      <c r="C744" s="17">
        <v>424096</v>
      </c>
      <c r="D744" s="17">
        <v>0</v>
      </c>
      <c r="E744" s="17">
        <v>0</v>
      </c>
      <c r="F744" s="17">
        <v>424096</v>
      </c>
      <c r="I744" s="21"/>
      <c r="J744" s="21"/>
      <c r="K744" s="21"/>
      <c r="L744" s="21"/>
      <c r="M744" s="21"/>
    </row>
    <row r="745" spans="1:13" ht="39.75" customHeight="1">
      <c r="A745" s="15" t="s">
        <v>1325</v>
      </c>
      <c r="B745" s="16" t="s">
        <v>1326</v>
      </c>
      <c r="C745" s="17">
        <v>-138780</v>
      </c>
      <c r="D745" s="17">
        <v>0</v>
      </c>
      <c r="E745" s="17">
        <v>0</v>
      </c>
      <c r="F745" s="17">
        <v>-138780</v>
      </c>
      <c r="I745" s="21"/>
      <c r="J745" s="21"/>
      <c r="K745" s="21"/>
      <c r="L745" s="21"/>
      <c r="M745" s="21"/>
    </row>
    <row r="746" spans="1:13" ht="39.75" customHeight="1">
      <c r="A746" s="15" t="s">
        <v>1327</v>
      </c>
      <c r="B746" s="16" t="s">
        <v>1328</v>
      </c>
      <c r="C746" s="17">
        <v>-76</v>
      </c>
      <c r="D746" s="17">
        <v>0</v>
      </c>
      <c r="E746" s="17">
        <v>0</v>
      </c>
      <c r="F746" s="17">
        <v>-76</v>
      </c>
      <c r="I746" s="21"/>
      <c r="J746" s="21"/>
      <c r="K746" s="21"/>
      <c r="L746" s="21"/>
      <c r="M746" s="21"/>
    </row>
    <row r="747" spans="1:13" ht="37.5" customHeight="1">
      <c r="A747" s="15" t="s">
        <v>1329</v>
      </c>
      <c r="B747" s="16" t="s">
        <v>1330</v>
      </c>
      <c r="C747" s="17">
        <v>-230622</v>
      </c>
      <c r="D747" s="17">
        <v>0</v>
      </c>
      <c r="E747" s="17">
        <v>0</v>
      </c>
      <c r="F747" s="17">
        <v>-230622</v>
      </c>
      <c r="I747" s="21"/>
      <c r="J747" s="21"/>
      <c r="K747" s="21"/>
      <c r="L747" s="21"/>
      <c r="M747" s="21"/>
    </row>
    <row r="748" spans="1:13" ht="37.5" customHeight="1">
      <c r="A748" s="15" t="s">
        <v>1331</v>
      </c>
      <c r="B748" s="16" t="s">
        <v>1332</v>
      </c>
      <c r="C748" s="17">
        <v>2000</v>
      </c>
      <c r="D748" s="17">
        <v>0</v>
      </c>
      <c r="E748" s="17">
        <v>0</v>
      </c>
      <c r="F748" s="17">
        <v>2000</v>
      </c>
      <c r="I748" s="21"/>
      <c r="J748" s="21"/>
      <c r="K748" s="21"/>
      <c r="L748" s="21"/>
      <c r="M748" s="21"/>
    </row>
    <row r="749" spans="1:13" ht="38.25" customHeight="1">
      <c r="A749" s="15" t="s">
        <v>1333</v>
      </c>
      <c r="B749" s="16" t="s">
        <v>1334</v>
      </c>
      <c r="C749" s="17">
        <v>828</v>
      </c>
      <c r="D749" s="17">
        <v>0</v>
      </c>
      <c r="E749" s="17">
        <v>0</v>
      </c>
      <c r="F749" s="17">
        <v>828</v>
      </c>
      <c r="I749" s="21"/>
      <c r="J749" s="21"/>
      <c r="K749" s="21"/>
      <c r="L749" s="21"/>
      <c r="M749" s="21"/>
    </row>
    <row r="750" spans="1:13" ht="39" customHeight="1">
      <c r="A750" s="15" t="s">
        <v>1335</v>
      </c>
      <c r="B750" s="16" t="s">
        <v>1336</v>
      </c>
      <c r="C750" s="17">
        <v>-2560</v>
      </c>
      <c r="D750" s="17">
        <v>0</v>
      </c>
      <c r="E750" s="17">
        <v>0</v>
      </c>
      <c r="F750" s="17">
        <v>-2560</v>
      </c>
      <c r="I750" s="21"/>
      <c r="J750" s="21"/>
      <c r="K750" s="21"/>
      <c r="L750" s="21"/>
      <c r="M750" s="21"/>
    </row>
    <row r="751" spans="1:13" ht="37.5" customHeight="1">
      <c r="A751" s="15" t="s">
        <v>1337</v>
      </c>
      <c r="B751" s="16" t="s">
        <v>1338</v>
      </c>
      <c r="C751" s="17">
        <v>-39118</v>
      </c>
      <c r="D751" s="17">
        <v>0</v>
      </c>
      <c r="E751" s="17">
        <v>0</v>
      </c>
      <c r="F751" s="17">
        <v>-39118</v>
      </c>
      <c r="I751" s="21"/>
      <c r="J751" s="21"/>
      <c r="K751" s="21"/>
      <c r="L751" s="21"/>
      <c r="M751" s="21"/>
    </row>
    <row r="752" spans="1:13" ht="28.5" customHeight="1">
      <c r="A752" s="15" t="s">
        <v>1339</v>
      </c>
      <c r="B752" s="16" t="s">
        <v>1340</v>
      </c>
      <c r="C752" s="17">
        <v>272700</v>
      </c>
      <c r="D752" s="17">
        <v>0</v>
      </c>
      <c r="E752" s="17">
        <v>0</v>
      </c>
      <c r="F752" s="17">
        <v>272700</v>
      </c>
      <c r="I752" s="21"/>
      <c r="J752" s="21"/>
      <c r="K752" s="21"/>
      <c r="L752" s="21"/>
      <c r="M752" s="21"/>
    </row>
    <row r="753" spans="1:13" ht="28.5" customHeight="1">
      <c r="A753" s="15" t="s">
        <v>1341</v>
      </c>
      <c r="B753" s="16" t="s">
        <v>1342</v>
      </c>
      <c r="C753" s="17">
        <v>631654</v>
      </c>
      <c r="D753" s="17">
        <v>0</v>
      </c>
      <c r="E753" s="17">
        <v>0</v>
      </c>
      <c r="F753" s="17">
        <v>631654</v>
      </c>
      <c r="I753" s="21"/>
      <c r="J753" s="21"/>
      <c r="K753" s="21"/>
      <c r="L753" s="21"/>
      <c r="M753" s="21"/>
    </row>
    <row r="754" spans="1:13" ht="37.5" customHeight="1">
      <c r="A754" s="15" t="s">
        <v>1343</v>
      </c>
      <c r="B754" s="16" t="s">
        <v>1344</v>
      </c>
      <c r="C754" s="17">
        <v>-14147</v>
      </c>
      <c r="D754" s="17">
        <v>0</v>
      </c>
      <c r="E754" s="17">
        <v>0</v>
      </c>
      <c r="F754" s="17">
        <v>-14147</v>
      </c>
      <c r="I754" s="21"/>
      <c r="J754" s="21"/>
      <c r="K754" s="21"/>
      <c r="L754" s="21"/>
      <c r="M754" s="21"/>
    </row>
    <row r="755" spans="1:13" ht="28.5" customHeight="1">
      <c r="A755" s="15" t="s">
        <v>1345</v>
      </c>
      <c r="B755" s="16" t="s">
        <v>1346</v>
      </c>
      <c r="C755" s="17">
        <v>400000</v>
      </c>
      <c r="D755" s="17">
        <v>0</v>
      </c>
      <c r="E755" s="17">
        <v>0</v>
      </c>
      <c r="F755" s="17">
        <v>400000</v>
      </c>
      <c r="I755" s="21"/>
      <c r="J755" s="21"/>
      <c r="K755" s="21"/>
      <c r="L755" s="21"/>
      <c r="M755" s="21"/>
    </row>
    <row r="756" spans="1:13" ht="28.5" customHeight="1">
      <c r="A756" s="15" t="s">
        <v>1347</v>
      </c>
      <c r="B756" s="16" t="s">
        <v>1348</v>
      </c>
      <c r="C756" s="17">
        <v>305000</v>
      </c>
      <c r="D756" s="17">
        <v>0</v>
      </c>
      <c r="E756" s="17">
        <v>0</v>
      </c>
      <c r="F756" s="17">
        <v>305000</v>
      </c>
      <c r="I756" s="21"/>
      <c r="J756" s="21"/>
      <c r="K756" s="21"/>
      <c r="L756" s="21"/>
      <c r="M756" s="21"/>
    </row>
    <row r="757" spans="1:13" ht="28.5" customHeight="1">
      <c r="A757" s="15" t="s">
        <v>1349</v>
      </c>
      <c r="B757" s="16" t="s">
        <v>1350</v>
      </c>
      <c r="C757" s="17">
        <v>100000</v>
      </c>
      <c r="D757" s="17">
        <v>0</v>
      </c>
      <c r="E757" s="17">
        <v>0</v>
      </c>
      <c r="F757" s="17">
        <v>100000</v>
      </c>
      <c r="I757" s="21"/>
      <c r="J757" s="21"/>
      <c r="K757" s="21"/>
      <c r="L757" s="21"/>
      <c r="M757" s="21"/>
    </row>
    <row r="758" spans="1:13" ht="39" customHeight="1">
      <c r="A758" s="15" t="s">
        <v>1351</v>
      </c>
      <c r="B758" s="16" t="s">
        <v>1352</v>
      </c>
      <c r="C758" s="17">
        <v>6265</v>
      </c>
      <c r="D758" s="17">
        <v>0</v>
      </c>
      <c r="E758" s="17">
        <v>0</v>
      </c>
      <c r="F758" s="17">
        <v>6265</v>
      </c>
      <c r="I758" s="21"/>
      <c r="J758" s="21"/>
      <c r="K758" s="21"/>
      <c r="L758" s="21"/>
      <c r="M758" s="21"/>
    </row>
    <row r="759" spans="1:13" ht="37.5" customHeight="1">
      <c r="A759" s="15" t="s">
        <v>1353</v>
      </c>
      <c r="B759" s="16" t="s">
        <v>1354</v>
      </c>
      <c r="C759" s="17">
        <v>6493</v>
      </c>
      <c r="D759" s="17">
        <v>0</v>
      </c>
      <c r="E759" s="17">
        <v>0</v>
      </c>
      <c r="F759" s="17">
        <v>6493</v>
      </c>
      <c r="I759" s="21"/>
      <c r="J759" s="21"/>
      <c r="K759" s="21"/>
      <c r="L759" s="21"/>
      <c r="M759" s="21"/>
    </row>
    <row r="760" spans="1:13" ht="28.5" customHeight="1">
      <c r="A760" s="15" t="s">
        <v>1355</v>
      </c>
      <c r="B760" s="16" t="s">
        <v>1356</v>
      </c>
      <c r="C760" s="17">
        <v>70000</v>
      </c>
      <c r="D760" s="17">
        <v>0</v>
      </c>
      <c r="E760" s="17">
        <v>0</v>
      </c>
      <c r="F760" s="17">
        <v>70000</v>
      </c>
      <c r="I760" s="21"/>
      <c r="J760" s="21"/>
      <c r="K760" s="21"/>
      <c r="L760" s="21"/>
      <c r="M760" s="21"/>
    </row>
    <row r="761" spans="1:13" ht="28.5" customHeight="1">
      <c r="A761" s="15" t="s">
        <v>1357</v>
      </c>
      <c r="B761" s="16" t="s">
        <v>1358</v>
      </c>
      <c r="C761" s="17">
        <v>518130</v>
      </c>
      <c r="D761" s="17">
        <v>0</v>
      </c>
      <c r="E761" s="17">
        <v>0</v>
      </c>
      <c r="F761" s="17">
        <v>518130</v>
      </c>
      <c r="I761" s="21"/>
      <c r="J761" s="21"/>
      <c r="K761" s="21"/>
      <c r="L761" s="21"/>
      <c r="M761" s="21"/>
    </row>
    <row r="762" spans="1:13" ht="28.5" customHeight="1">
      <c r="A762" s="15" t="s">
        <v>1359</v>
      </c>
      <c r="B762" s="16" t="s">
        <v>1360</v>
      </c>
      <c r="C762" s="17">
        <v>-101000</v>
      </c>
      <c r="D762" s="17">
        <v>0</v>
      </c>
      <c r="E762" s="17">
        <v>0</v>
      </c>
      <c r="F762" s="17">
        <v>-101000</v>
      </c>
      <c r="I762" s="21"/>
      <c r="J762" s="21"/>
      <c r="K762" s="21"/>
      <c r="L762" s="21"/>
      <c r="M762" s="21"/>
    </row>
    <row r="763" spans="1:13" ht="28.5" customHeight="1">
      <c r="A763" s="15" t="s">
        <v>1361</v>
      </c>
      <c r="B763" s="16" t="s">
        <v>1362</v>
      </c>
      <c r="C763" s="17">
        <v>500000</v>
      </c>
      <c r="D763" s="17">
        <v>0</v>
      </c>
      <c r="E763" s="17">
        <v>0</v>
      </c>
      <c r="F763" s="17">
        <v>500000</v>
      </c>
      <c r="I763" s="21"/>
      <c r="J763" s="21"/>
      <c r="K763" s="21"/>
      <c r="L763" s="21"/>
      <c r="M763" s="21"/>
    </row>
    <row r="764" spans="1:13" ht="28.5" customHeight="1">
      <c r="A764" s="15" t="s">
        <v>1363</v>
      </c>
      <c r="B764" s="16" t="s">
        <v>1364</v>
      </c>
      <c r="C764" s="17">
        <v>900000</v>
      </c>
      <c r="D764" s="17">
        <v>0</v>
      </c>
      <c r="E764" s="17">
        <v>0</v>
      </c>
      <c r="F764" s="17">
        <v>900000</v>
      </c>
      <c r="I764" s="21"/>
      <c r="J764" s="21"/>
      <c r="K764" s="21"/>
      <c r="L764" s="21"/>
      <c r="M764" s="21"/>
    </row>
    <row r="765" spans="1:13" ht="39" customHeight="1">
      <c r="A765" s="15" t="s">
        <v>1365</v>
      </c>
      <c r="B765" s="16" t="s">
        <v>1366</v>
      </c>
      <c r="C765" s="17">
        <v>800000</v>
      </c>
      <c r="D765" s="17">
        <v>0</v>
      </c>
      <c r="E765" s="17">
        <v>0</v>
      </c>
      <c r="F765" s="17">
        <v>800000</v>
      </c>
      <c r="I765" s="21"/>
      <c r="J765" s="21"/>
      <c r="K765" s="21"/>
      <c r="L765" s="21"/>
      <c r="M765" s="21"/>
    </row>
    <row r="766" spans="1:13" ht="38.25" customHeight="1">
      <c r="A766" s="15" t="s">
        <v>1367</v>
      </c>
      <c r="B766" s="16" t="s">
        <v>1368</v>
      </c>
      <c r="C766" s="17">
        <v>900000</v>
      </c>
      <c r="D766" s="17">
        <v>0</v>
      </c>
      <c r="E766" s="17">
        <v>0</v>
      </c>
      <c r="F766" s="17">
        <v>900000</v>
      </c>
      <c r="I766" s="21"/>
      <c r="J766" s="21"/>
      <c r="K766" s="21"/>
      <c r="L766" s="21"/>
      <c r="M766" s="21"/>
    </row>
    <row r="767" spans="1:13" ht="28.5" customHeight="1">
      <c r="A767" s="15" t="s">
        <v>1369</v>
      </c>
      <c r="B767" s="16" t="s">
        <v>1370</v>
      </c>
      <c r="C767" s="17">
        <v>50500</v>
      </c>
      <c r="D767" s="17">
        <v>0</v>
      </c>
      <c r="E767" s="17">
        <v>0</v>
      </c>
      <c r="F767" s="17">
        <v>50500</v>
      </c>
      <c r="I767" s="21"/>
      <c r="J767" s="21"/>
      <c r="K767" s="21"/>
      <c r="L767" s="21"/>
      <c r="M767" s="21"/>
    </row>
    <row r="768" spans="1:13" ht="39" customHeight="1">
      <c r="A768" s="15" t="s">
        <v>1371</v>
      </c>
      <c r="B768" s="16" t="s">
        <v>1372</v>
      </c>
      <c r="C768" s="17">
        <v>200000</v>
      </c>
      <c r="D768" s="17">
        <v>0</v>
      </c>
      <c r="E768" s="17">
        <v>0</v>
      </c>
      <c r="F768" s="17">
        <v>200000</v>
      </c>
      <c r="I768" s="21"/>
      <c r="J768" s="21"/>
      <c r="K768" s="21"/>
      <c r="L768" s="21"/>
      <c r="M768" s="21"/>
    </row>
    <row r="769" spans="1:13" ht="27" customHeight="1">
      <c r="A769" s="15" t="s">
        <v>1373</v>
      </c>
      <c r="B769" s="16" t="s">
        <v>1374</v>
      </c>
      <c r="C769" s="17">
        <v>750000</v>
      </c>
      <c r="D769" s="17">
        <v>0</v>
      </c>
      <c r="E769" s="17">
        <v>0</v>
      </c>
      <c r="F769" s="17">
        <v>750000</v>
      </c>
      <c r="I769" s="21"/>
      <c r="J769" s="21"/>
      <c r="K769" s="21"/>
      <c r="L769" s="21"/>
      <c r="M769" s="21"/>
    </row>
    <row r="770" spans="1:13" ht="39" customHeight="1">
      <c r="A770" s="15" t="s">
        <v>1375</v>
      </c>
      <c r="B770" s="16" t="s">
        <v>1376</v>
      </c>
      <c r="C770" s="17">
        <v>745613</v>
      </c>
      <c r="D770" s="17">
        <v>0</v>
      </c>
      <c r="E770" s="17">
        <v>0</v>
      </c>
      <c r="F770" s="17">
        <v>745613</v>
      </c>
      <c r="I770" s="21"/>
      <c r="J770" s="21"/>
      <c r="K770" s="21"/>
      <c r="L770" s="21"/>
      <c r="M770" s="21"/>
    </row>
    <row r="771" spans="1:13" ht="39" customHeight="1">
      <c r="A771" s="15" t="s">
        <v>1377</v>
      </c>
      <c r="B771" s="16" t="s">
        <v>1378</v>
      </c>
      <c r="C771" s="17">
        <v>454500</v>
      </c>
      <c r="D771" s="17">
        <v>0</v>
      </c>
      <c r="E771" s="17">
        <v>0</v>
      </c>
      <c r="F771" s="17">
        <v>454500</v>
      </c>
      <c r="I771" s="21"/>
      <c r="J771" s="21"/>
      <c r="K771" s="21"/>
      <c r="L771" s="21"/>
      <c r="M771" s="21"/>
    </row>
    <row r="772" spans="1:13" ht="38.25" customHeight="1">
      <c r="A772" s="15" t="s">
        <v>1379</v>
      </c>
      <c r="B772" s="16" t="s">
        <v>1380</v>
      </c>
      <c r="C772" s="17">
        <v>964550</v>
      </c>
      <c r="D772" s="17">
        <v>0</v>
      </c>
      <c r="E772" s="17">
        <v>0</v>
      </c>
      <c r="F772" s="17">
        <v>964550</v>
      </c>
      <c r="I772" s="21"/>
      <c r="J772" s="21"/>
      <c r="K772" s="21"/>
      <c r="L772" s="21"/>
      <c r="M772" s="21"/>
    </row>
    <row r="773" spans="1:13" ht="31.5" customHeight="1">
      <c r="A773" s="48" t="s">
        <v>1381</v>
      </c>
      <c r="B773" s="49"/>
      <c r="C773" s="22">
        <f>SUM(C727:C772)</f>
        <v>8780807</v>
      </c>
      <c r="D773" s="22">
        <f>SUM(D727:D772)</f>
        <v>0</v>
      </c>
      <c r="E773" s="22">
        <f>SUM(E727:E772)</f>
        <v>0</v>
      </c>
      <c r="F773" s="22">
        <f>SUM(F727:F772)</f>
        <v>8780807</v>
      </c>
      <c r="I773" s="21"/>
      <c r="J773" s="21"/>
      <c r="K773" s="21"/>
      <c r="L773" s="21"/>
      <c r="M773" s="21"/>
    </row>
    <row r="774" spans="1:13" ht="18" customHeight="1">
      <c r="A774" s="45"/>
      <c r="B774" s="42"/>
      <c r="C774" s="42"/>
      <c r="D774" s="42"/>
      <c r="E774" s="42"/>
      <c r="F774" s="42"/>
      <c r="I774" s="21"/>
      <c r="J774" s="21"/>
      <c r="K774" s="21"/>
      <c r="L774" s="21"/>
      <c r="M774" s="21"/>
    </row>
    <row r="775" spans="1:6" ht="27.75" customHeight="1">
      <c r="A775" s="50" t="s">
        <v>1382</v>
      </c>
      <c r="B775" s="51"/>
      <c r="C775" s="29">
        <f>SUM(C9:C773)/2</f>
        <v>1194960722</v>
      </c>
      <c r="D775" s="29">
        <f>SUM(D9:D773)/2</f>
        <v>1230231421</v>
      </c>
      <c r="E775" s="29">
        <f>SUM(E9:E773)/2</f>
        <v>593907189</v>
      </c>
      <c r="F775" s="29">
        <f>SUM(F9:F773)/2</f>
        <v>3019099332</v>
      </c>
    </row>
  </sheetData>
  <sheetProtection/>
  <mergeCells count="86">
    <mergeCell ref="B276:F276"/>
    <mergeCell ref="A279:B279"/>
    <mergeCell ref="A773:B773"/>
    <mergeCell ref="A774:F774"/>
    <mergeCell ref="A775:B775"/>
    <mergeCell ref="A663:B663"/>
    <mergeCell ref="A664:F664"/>
    <mergeCell ref="B665:F665"/>
    <mergeCell ref="A679:B679"/>
    <mergeCell ref="A680:F680"/>
    <mergeCell ref="B681:F681"/>
    <mergeCell ref="A723:B723"/>
    <mergeCell ref="A724:F724"/>
    <mergeCell ref="B725:F725"/>
    <mergeCell ref="B603:F603"/>
    <mergeCell ref="A611:B611"/>
    <mergeCell ref="A612:F612"/>
    <mergeCell ref="B613:F613"/>
    <mergeCell ref="A646:B646"/>
    <mergeCell ref="A647:F647"/>
    <mergeCell ref="A548:F548"/>
    <mergeCell ref="B549:F549"/>
    <mergeCell ref="A585:B585"/>
    <mergeCell ref="A586:F586"/>
    <mergeCell ref="B648:F648"/>
    <mergeCell ref="A595:B595"/>
    <mergeCell ref="A596:F596"/>
    <mergeCell ref="B597:F597"/>
    <mergeCell ref="A601:B601"/>
    <mergeCell ref="A602:F602"/>
    <mergeCell ref="A525:B525"/>
    <mergeCell ref="A526:F526"/>
    <mergeCell ref="B587:F587"/>
    <mergeCell ref="A533:B533"/>
    <mergeCell ref="A534:F534"/>
    <mergeCell ref="B535:F535"/>
    <mergeCell ref="A541:B541"/>
    <mergeCell ref="A542:F542"/>
    <mergeCell ref="B543:F543"/>
    <mergeCell ref="A547:B547"/>
    <mergeCell ref="B527:F527"/>
    <mergeCell ref="A352:B352"/>
    <mergeCell ref="A353:F353"/>
    <mergeCell ref="B354:F354"/>
    <mergeCell ref="A433:B433"/>
    <mergeCell ref="A434:F434"/>
    <mergeCell ref="B435:F435"/>
    <mergeCell ref="A520:B520"/>
    <mergeCell ref="A521:F521"/>
    <mergeCell ref="B522:F522"/>
    <mergeCell ref="B289:F289"/>
    <mergeCell ref="A293:B293"/>
    <mergeCell ref="A294:F294"/>
    <mergeCell ref="B295:F295"/>
    <mergeCell ref="A342:B342"/>
    <mergeCell ref="A343:F343"/>
    <mergeCell ref="A260:F260"/>
    <mergeCell ref="B261:F261"/>
    <mergeCell ref="A264:B264"/>
    <mergeCell ref="A265:F265"/>
    <mergeCell ref="B344:F344"/>
    <mergeCell ref="A274:B274"/>
    <mergeCell ref="A280:F280"/>
    <mergeCell ref="B281:F281"/>
    <mergeCell ref="A287:B287"/>
    <mergeCell ref="A288:F288"/>
    <mergeCell ref="A87:B87"/>
    <mergeCell ref="A88:F8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&amp;C&amp;R&amp;"Calibri"&amp;8Page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McCaw, Sondra</cp:lastModifiedBy>
  <cp:lastPrinted>2015-01-30T17:47:18Z</cp:lastPrinted>
  <dcterms:created xsi:type="dcterms:W3CDTF">2015-01-30T17:38:30Z</dcterms:created>
  <dcterms:modified xsi:type="dcterms:W3CDTF">2015-06-11T21:42:05Z</dcterms:modified>
  <cp:category/>
  <cp:version/>
  <cp:contentType/>
  <cp:contentStatus/>
</cp:coreProperties>
</file>