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3020" windowHeight="10470" activeTab="0"/>
  </bookViews>
  <sheets>
    <sheet name="Fiscal Note" sheetId="4" r:id="rId1"/>
    <sheet name="Lease Detail" sheetId="3" r:id="rId2"/>
  </sheets>
  <definedNames>
    <definedName name="_xlnm.Print_Area" localSheetId="0">'Fiscal Note'!$A$1:$N$117</definedName>
  </definedNames>
  <calcPr calcId="145621"/>
</workbook>
</file>

<file path=xl/sharedStrings.xml><?xml version="1.0" encoding="utf-8"?>
<sst xmlns="http://schemas.openxmlformats.org/spreadsheetml/2006/main" count="320" uniqueCount="144">
  <si>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</si>
  <si>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</si>
  <si>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</si>
  <si>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</si>
  <si>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</si>
  <si>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</si>
  <si>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</si>
  <si>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</si>
  <si>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</si>
  <si>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</si>
  <si>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</si>
  <si>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</si>
  <si>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</si>
  <si>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</si>
  <si>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</si>
  <si>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t>Part 2 - Revenue and Expenditure Impacts</t>
  </si>
  <si>
    <t>2)  Revenue and Expenditure Impacts</t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</si>
  <si>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</si>
  <si>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</si>
  <si>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</si>
  <si>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</si>
  <si>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</si>
  <si>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</si>
  <si>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</si>
  <si>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</si>
  <si>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</si>
  <si>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</si>
  <si>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</si>
  <si>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</si>
  <si>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</si>
  <si>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</si>
  <si>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</si>
  <si>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</si>
  <si>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</si>
  <si>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</si>
  <si>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</si>
  <si>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</si>
  <si>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</si>
  <si>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t>Appr. Number</t>
  </si>
  <si>
    <t>Appropriation Notes</t>
  </si>
  <si>
    <t>Allocation Change</t>
  </si>
  <si>
    <t>Assumption and Additional Notes: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</si>
  <si>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</si>
  <si>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Lease Assumptions &amp; Amendments and renewal</t>
  </si>
  <si>
    <t xml:space="preserve">   </t>
  </si>
  <si>
    <t>See notes</t>
  </si>
  <si>
    <t>NA</t>
  </si>
  <si>
    <t xml:space="preserve">  </t>
  </si>
  <si>
    <t>Sum of Revenues Prior to 2014</t>
  </si>
  <si>
    <t xml:space="preserve"> </t>
  </si>
  <si>
    <t>Sum of Expenditures Prior to 2014</t>
  </si>
  <si>
    <t>None</t>
  </si>
  <si>
    <t>The cost of the transaction can be accommodated within existing appropriation authority; no supplemental appropriation is required</t>
  </si>
  <si>
    <t xml:space="preserve">- </t>
  </si>
  <si>
    <r>
      <t>Net Present Value to King County (all impacts):</t>
    </r>
    <r>
      <rPr>
        <b/>
        <vertAlign val="superscript"/>
        <sz val="10.5"/>
        <rFont val="Univers"/>
        <family val="2"/>
      </rPr>
      <t>1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</si>
  <si>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1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</si>
  <si>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>to be as indicated below:</t>
    </r>
  </si>
  <si>
    <t>Revenue to: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</si>
  <si>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</si>
  <si>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</si>
  <si>
    <t>Some deminimus costs, such as minor reductions in maintenance costs, may not be included in this fiscal note.</t>
  </si>
  <si>
    <t>sq ft</t>
  </si>
  <si>
    <t>monthly</t>
  </si>
  <si>
    <r>
      <t>Rent, operating, janitorial</t>
    </r>
    <r>
      <rPr>
        <vertAlign val="superscript"/>
        <sz val="10.5"/>
        <rFont val="Univers"/>
        <family val="2"/>
      </rPr>
      <t xml:space="preserve"> 1</t>
    </r>
  </si>
  <si>
    <t>Carolyn Mock/Leo Griffin</t>
  </si>
  <si>
    <t>Court Appointed Special Advocate (CASA)</t>
  </si>
  <si>
    <t>Superior Court</t>
  </si>
  <si>
    <t>Elly Slakie</t>
  </si>
  <si>
    <t>base yr</t>
  </si>
  <si>
    <t>from ll</t>
  </si>
  <si>
    <t>annual rent</t>
  </si>
  <si>
    <t>cam charges</t>
  </si>
  <si>
    <t>Description</t>
  </si>
  <si>
    <t>2011 reconciliation</t>
  </si>
  <si>
    <t>2012 est from LL 3/2012</t>
  </si>
  <si>
    <t>2012 reconcilation (7/20113)</t>
  </si>
  <si>
    <t>2013 est op cost from LL 7/2013</t>
  </si>
  <si>
    <t>2013 reconciliation</t>
  </si>
  <si>
    <t>est for 2014 from LL</t>
  </si>
  <si>
    <t xml:space="preserve">est for 2015 LTL fund - months jan - july </t>
  </si>
  <si>
    <t>est for 2015 LTL fund (new base year) - months aug - dec</t>
  </si>
  <si>
    <t>est for 2016 LTL fund</t>
  </si>
  <si>
    <t>Actuals</t>
  </si>
  <si>
    <t>Estimate</t>
  </si>
  <si>
    <t xml:space="preserve">estimate for ltl </t>
  </si>
  <si>
    <t>estimate for ltl</t>
  </si>
  <si>
    <t>Cleaning Misc</t>
  </si>
  <si>
    <t>Janitorial Contract</t>
  </si>
  <si>
    <t>Janitorial Supplies</t>
  </si>
  <si>
    <t>Exterior Cleaning Contract</t>
  </si>
  <si>
    <t>Window Cleaning</t>
  </si>
  <si>
    <t>estimates for 2015 and 2016 LTL fund - estimated renewal</t>
  </si>
  <si>
    <t>Carpet Cleaning</t>
  </si>
  <si>
    <t>Extermination</t>
  </si>
  <si>
    <t>Keys/Rekey</t>
  </si>
  <si>
    <t>Plant Maintenance</t>
  </si>
  <si>
    <t>Lettering &amp; Signage</t>
  </si>
  <si>
    <t>Exterior/Roof Maint</t>
  </si>
  <si>
    <t>Parking Lot Maintenance</t>
  </si>
  <si>
    <t>Elevator Contracts</t>
  </si>
  <si>
    <t>Elevator Repairs</t>
  </si>
  <si>
    <t>Elevator Telephone</t>
  </si>
  <si>
    <t>Maint - General</t>
  </si>
  <si>
    <t>HVAC Maint</t>
  </si>
  <si>
    <t>HVAC Contract</t>
  </si>
  <si>
    <t>Maint Compensation</t>
  </si>
  <si>
    <t>Maint Supplies/Equipment</t>
  </si>
  <si>
    <t>Maint Electrical</t>
  </si>
  <si>
    <t>Maint Painting</t>
  </si>
  <si>
    <t>Maint Plumbing</t>
  </si>
  <si>
    <t>Supplies HVAC</t>
  </si>
  <si>
    <t>Supplies - Electrical</t>
  </si>
  <si>
    <t>Electricity</t>
  </si>
  <si>
    <t>Gas</t>
  </si>
  <si>
    <t>Water/Sewer</t>
  </si>
  <si>
    <t>Garbage Removal</t>
  </si>
  <si>
    <t>Fire/Safety</t>
  </si>
  <si>
    <t>Contract Security</t>
  </si>
  <si>
    <t>Security - Telephone</t>
  </si>
  <si>
    <t>Security Hardware</t>
  </si>
  <si>
    <t>Legal</t>
  </si>
  <si>
    <t>Pager/Phone</t>
  </si>
  <si>
    <t>Bank Charges &amp; Postage</t>
  </si>
  <si>
    <t>Advertising &amp; Marketing</t>
  </si>
  <si>
    <t>Management Fees</t>
  </si>
  <si>
    <t>Supplies &amp; Checks</t>
  </si>
  <si>
    <t>Permits/Licenses</t>
  </si>
  <si>
    <t>Real Estate Taxes</t>
  </si>
  <si>
    <t>LID Assessment</t>
  </si>
  <si>
    <t>Areaway Fees</t>
  </si>
  <si>
    <t>Insurance</t>
  </si>
  <si>
    <t>Earthquake Insurance</t>
  </si>
  <si>
    <t>new base year</t>
  </si>
  <si>
    <t>Total</t>
  </si>
  <si>
    <t>less base yr</t>
  </si>
  <si>
    <t>tenant share</t>
  </si>
  <si>
    <t>less paid prior year</t>
  </si>
  <si>
    <t>due/credit</t>
  </si>
  <si>
    <t>NA:  Jefferson Bldg (CASA) labor costs recovered through Long Term Lease Fund</t>
  </si>
  <si>
    <t>est for 2017 Fiscal Note</t>
  </si>
  <si>
    <t>Jefferson Building lease is 29 months beginning August 2014. Leasehold is 6,218 sq.ft. Operating Expense are reset to zero in 2015 and are $1,668.82  in 2016 and $3,387.71 in 2017.</t>
  </si>
  <si>
    <t>Out year rent is calculated according to the terms of the lease.</t>
  </si>
  <si>
    <t>A51000</t>
  </si>
  <si>
    <t>KCSC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</si>
</sst>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m\-yy;@"/>
    <numFmt numFmtId="167" formatCode="m/d/yy;@"/>
    <numFmt numFmtId="168" formatCode="&quot;$&quot;#,##0.00"/>
    <numFmt numFmtId="169" formatCode="0.0%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u val="singleAccounting"/>
      <sz val="10"/>
      <color rgb="FFFF0000"/>
      <name val="Arial"/>
      <family val="2"/>
    </font>
    <font>
      <u val="single"/>
      <sz val="10"/>
      <name val="Arial"/>
      <family val="2"/>
    </font>
    <font>
      <u val="single"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u val="singleAccounting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7" fillId="0" borderId="0" xfId="0" applyFont="1" applyBorder="1"/>
    <xf numFmtId="0" fontId="7" fillId="0" borderId="2" xfId="0" applyFont="1" applyBorder="1"/>
    <xf numFmtId="0" fontId="19" fillId="0" borderId="3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 wrapText="1"/>
    </xf>
    <xf numFmtId="164" fontId="7" fillId="0" borderId="4" xfId="16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7" fillId="0" borderId="6" xfId="0" applyNumberFormat="1" applyFont="1" applyFill="1" applyBorder="1"/>
    <xf numFmtId="0" fontId="7" fillId="0" borderId="7" xfId="0" applyFont="1" applyFill="1" applyBorder="1"/>
    <xf numFmtId="1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64" fontId="7" fillId="0" borderId="8" xfId="16" applyNumberFormat="1" applyFont="1" applyFill="1" applyBorder="1" applyAlignment="1">
      <alignment horizontal="left"/>
    </xf>
    <xf numFmtId="164" fontId="7" fillId="0" borderId="9" xfId="16" applyNumberFormat="1" applyFont="1" applyFill="1" applyBorder="1" applyAlignment="1">
      <alignment horizontal="left"/>
    </xf>
    <xf numFmtId="0" fontId="7" fillId="0" borderId="10" xfId="0" applyNumberFormat="1" applyFont="1" applyFill="1" applyBorder="1"/>
    <xf numFmtId="0" fontId="7" fillId="0" borderId="11" xfId="0" applyFont="1" applyFill="1" applyBorder="1"/>
    <xf numFmtId="0" fontId="7" fillId="0" borderId="12" xfId="0" applyFont="1" applyFill="1" applyBorder="1" applyAlignment="1">
      <alignment horizontal="center"/>
    </xf>
    <xf numFmtId="164" fontId="7" fillId="0" borderId="12" xfId="16" applyNumberFormat="1" applyFont="1" applyFill="1" applyBorder="1" applyAlignment="1">
      <alignment horizontal="left"/>
    </xf>
    <xf numFmtId="164" fontId="7" fillId="0" borderId="13" xfId="16" applyNumberFormat="1" applyFont="1" applyFill="1" applyBorder="1" applyAlignment="1">
      <alignment horizontal="left"/>
    </xf>
    <xf numFmtId="49" fontId="7" fillId="0" borderId="11" xfId="0" applyNumberFormat="1" applyFont="1" applyFill="1" applyBorder="1"/>
    <xf numFmtId="0" fontId="7" fillId="0" borderId="12" xfId="0" applyFont="1" applyFill="1" applyBorder="1" applyAlignment="1">
      <alignment horizontal="center" wrapText="1"/>
    </xf>
    <xf numFmtId="49" fontId="7" fillId="0" borderId="14" xfId="0" applyNumberFormat="1" applyFont="1" applyFill="1" applyBorder="1"/>
    <xf numFmtId="44" fontId="7" fillId="0" borderId="12" xfId="16" applyFont="1" applyFill="1" applyBorder="1" applyAlignment="1">
      <alignment horizontal="left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wrapText="1"/>
    </xf>
    <xf numFmtId="164" fontId="14" fillId="0" borderId="17" xfId="16" applyNumberFormat="1" applyFont="1" applyBorder="1"/>
    <xf numFmtId="164" fontId="14" fillId="0" borderId="18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6" xfId="0" applyFont="1" applyFill="1" applyBorder="1"/>
    <xf numFmtId="0" fontId="22" fillId="0" borderId="7" xfId="0" applyFont="1" applyFill="1" applyBorder="1"/>
    <xf numFmtId="2" fontId="7" fillId="0" borderId="8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3" fillId="0" borderId="6" xfId="0" applyFont="1" applyBorder="1"/>
    <xf numFmtId="0" fontId="9" fillId="0" borderId="11" xfId="0" applyFont="1" applyBorder="1"/>
    <xf numFmtId="0" fontId="7" fillId="0" borderId="20" xfId="0" applyFont="1" applyBorder="1"/>
    <xf numFmtId="0" fontId="7" fillId="2" borderId="12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wrapText="1"/>
    </xf>
    <xf numFmtId="164" fontId="24" fillId="0" borderId="13" xfId="16" applyNumberFormat="1" applyFont="1" applyFill="1" applyBorder="1" applyAlignment="1">
      <alignment horizontal="center"/>
    </xf>
    <xf numFmtId="0" fontId="23" fillId="0" borderId="21" xfId="0" applyFont="1" applyBorder="1"/>
    <xf numFmtId="0" fontId="23" fillId="0" borderId="14" xfId="0" applyFont="1" applyBorder="1"/>
    <xf numFmtId="0" fontId="7" fillId="0" borderId="22" xfId="0" applyFont="1" applyBorder="1"/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164" fontId="14" fillId="0" borderId="23" xfId="16" applyNumberFormat="1" applyFont="1" applyBorder="1"/>
    <xf numFmtId="164" fontId="14" fillId="0" borderId="24" xfId="16" applyNumberFormat="1" applyFont="1" applyBorder="1"/>
    <xf numFmtId="0" fontId="23" fillId="0" borderId="7" xfId="0" applyFont="1" applyBorder="1"/>
    <xf numFmtId="0" fontId="7" fillId="0" borderId="25" xfId="0" applyFont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3" fillId="0" borderId="10" xfId="0" applyFont="1" applyBorder="1"/>
    <xf numFmtId="164" fontId="7" fillId="0" borderId="12" xfId="16" applyNumberFormat="1" applyFont="1" applyFill="1" applyBorder="1"/>
    <xf numFmtId="0" fontId="7" fillId="0" borderId="7" xfId="0" applyFont="1" applyBorder="1"/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/>
    </xf>
    <xf numFmtId="3" fontId="14" fillId="0" borderId="27" xfId="0" applyNumberFormat="1" applyFont="1" applyBorder="1"/>
    <xf numFmtId="3" fontId="14" fillId="0" borderId="28" xfId="0" applyNumberFormat="1" applyFont="1" applyBorder="1"/>
    <xf numFmtId="3" fontId="14" fillId="0" borderId="29" xfId="0" applyNumberFormat="1" applyFont="1" applyBorder="1"/>
    <xf numFmtId="0" fontId="23" fillId="0" borderId="30" xfId="0" applyFont="1" applyBorder="1"/>
    <xf numFmtId="0" fontId="23" fillId="0" borderId="0" xfId="0" applyFont="1" applyBorder="1"/>
    <xf numFmtId="0" fontId="9" fillId="0" borderId="10" xfId="0" applyFont="1" applyFill="1" applyBorder="1"/>
    <xf numFmtId="0" fontId="22" fillId="0" borderId="11" xfId="0" applyFont="1" applyFill="1" applyBorder="1"/>
    <xf numFmtId="0" fontId="7" fillId="0" borderId="20" xfId="0" applyFont="1" applyFill="1" applyBorder="1"/>
    <xf numFmtId="164" fontId="7" fillId="0" borderId="13" xfId="16" applyNumberFormat="1" applyFont="1" applyFill="1" applyBorder="1"/>
    <xf numFmtId="0" fontId="7" fillId="0" borderId="8" xfId="0" applyNumberFormat="1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0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0" fontId="7" fillId="0" borderId="17" xfId="0" applyFont="1" applyFill="1" applyBorder="1"/>
    <xf numFmtId="0" fontId="7" fillId="0" borderId="31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6" xfId="0" applyFont="1" applyFill="1" applyBorder="1"/>
    <xf numFmtId="0" fontId="9" fillId="0" borderId="8" xfId="0" applyNumberFormat="1" applyFont="1" applyFill="1" applyBorder="1" applyAlignment="1">
      <alignment horizontal="center" wrapText="1"/>
    </xf>
    <xf numFmtId="164" fontId="24" fillId="0" borderId="8" xfId="16" applyNumberFormat="1" applyFont="1" applyFill="1" applyBorder="1" applyAlignment="1">
      <alignment horizontal="center"/>
    </xf>
    <xf numFmtId="164" fontId="24" fillId="0" borderId="9" xfId="16" applyNumberFormat="1" applyFont="1" applyFill="1" applyBorder="1" applyAlignment="1">
      <alignment horizontal="center"/>
    </xf>
    <xf numFmtId="164" fontId="24" fillId="0" borderId="12" xfId="16" applyNumberFormat="1" applyFont="1" applyFill="1" applyBorder="1" applyAlignment="1">
      <alignment horizontal="center"/>
    </xf>
    <xf numFmtId="0" fontId="9" fillId="0" borderId="16" xfId="0" applyFont="1" applyBorder="1"/>
    <xf numFmtId="0" fontId="23" fillId="0" borderId="17" xfId="0" applyFont="1" applyBorder="1"/>
    <xf numFmtId="0" fontId="23" fillId="0" borderId="17" xfId="0" applyFont="1" applyFill="1" applyBorder="1" applyAlignment="1">
      <alignment wrapText="1"/>
    </xf>
    <xf numFmtId="164" fontId="8" fillId="0" borderId="17" xfId="16" applyNumberFormat="1" applyFont="1" applyBorder="1"/>
    <xf numFmtId="164" fontId="8" fillId="0" borderId="18" xfId="16" applyNumberFormat="1" applyFont="1" applyBorder="1"/>
    <xf numFmtId="0" fontId="20" fillId="0" borderId="0" xfId="0" applyFont="1" applyFill="1" applyAlignment="1" quotePrefix="1">
      <alignment vertical="top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37" xfId="0" applyFont="1" applyFill="1" applyBorder="1"/>
    <xf numFmtId="0" fontId="9" fillId="0" borderId="38" xfId="0" applyFont="1" applyBorder="1" applyAlignment="1">
      <alignment horizontal="center" wrapText="1"/>
    </xf>
    <xf numFmtId="14" fontId="9" fillId="0" borderId="0" xfId="0" applyNumberFormat="1" applyFont="1" applyFill="1" applyBorder="1"/>
    <xf numFmtId="14" fontId="9" fillId="0" borderId="37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NumberFormat="1"/>
    <xf numFmtId="0" fontId="26" fillId="0" borderId="0" xfId="0" applyFont="1"/>
    <xf numFmtId="0" fontId="27" fillId="0" borderId="0" xfId="0" applyFont="1"/>
    <xf numFmtId="0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1" fontId="28" fillId="0" borderId="0" xfId="0" applyNumberFormat="1" applyFont="1" applyAlignment="1" quotePrefix="1">
      <alignment horizontal="center"/>
    </xf>
    <xf numFmtId="1" fontId="26" fillId="0" borderId="0" xfId="0" applyNumberFormat="1" applyFont="1"/>
    <xf numFmtId="0" fontId="1" fillId="0" borderId="0" xfId="0" applyFont="1" applyAlignment="1">
      <alignment wrapText="1"/>
    </xf>
    <xf numFmtId="166" fontId="26" fillId="0" borderId="0" xfId="0" applyNumberFormat="1" applyFont="1"/>
    <xf numFmtId="166" fontId="27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0" fontId="26" fillId="0" borderId="0" xfId="0" applyNumberFormat="1" applyFont="1"/>
    <xf numFmtId="14" fontId="0" fillId="0" borderId="0" xfId="0" applyNumberFormat="1"/>
    <xf numFmtId="167" fontId="0" fillId="0" borderId="0" xfId="0" applyNumberFormat="1"/>
    <xf numFmtId="44" fontId="0" fillId="0" borderId="0" xfId="16" applyFont="1"/>
    <xf numFmtId="4" fontId="28" fillId="0" borderId="0" xfId="0" applyNumberFormat="1" applyFont="1" applyAlignment="1">
      <alignment horizontal="center"/>
    </xf>
    <xf numFmtId="0" fontId="0" fillId="0" borderId="0" xfId="16" applyNumberFormat="1" applyFont="1"/>
    <xf numFmtId="166" fontId="0" fillId="0" borderId="0" xfId="0" applyNumberFormat="1"/>
    <xf numFmtId="40" fontId="29" fillId="0" borderId="0" xfId="0" applyNumberFormat="1" applyFont="1"/>
    <xf numFmtId="4" fontId="29" fillId="0" borderId="0" xfId="0" applyNumberFormat="1" applyFont="1"/>
    <xf numFmtId="0" fontId="30" fillId="0" borderId="0" xfId="0" applyFont="1"/>
    <xf numFmtId="44" fontId="30" fillId="0" borderId="0" xfId="16" applyFont="1"/>
    <xf numFmtId="166" fontId="30" fillId="0" borderId="0" xfId="0" applyNumberFormat="1" applyFont="1"/>
    <xf numFmtId="14" fontId="29" fillId="0" borderId="0" xfId="0" applyNumberFormat="1" applyFont="1"/>
    <xf numFmtId="168" fontId="29" fillId="0" borderId="0" xfId="0" applyNumberFormat="1" applyFont="1"/>
    <xf numFmtId="44" fontId="29" fillId="0" borderId="0" xfId="16" applyFont="1"/>
    <xf numFmtId="166" fontId="29" fillId="0" borderId="0" xfId="0" applyNumberFormat="1" applyFont="1"/>
    <xf numFmtId="0" fontId="29" fillId="0" borderId="0" xfId="0" applyFont="1"/>
    <xf numFmtId="14" fontId="30" fillId="0" borderId="0" xfId="0" applyNumberFormat="1" applyFont="1"/>
    <xf numFmtId="44" fontId="26" fillId="0" borderId="0" xfId="16" applyFont="1"/>
    <xf numFmtId="14" fontId="30" fillId="0" borderId="7" xfId="0" applyNumberFormat="1" applyFont="1" applyBorder="1"/>
    <xf numFmtId="0" fontId="1" fillId="0" borderId="7" xfId="0" applyFont="1" applyBorder="1"/>
    <xf numFmtId="0" fontId="26" fillId="0" borderId="7" xfId="0" applyFont="1" applyBorder="1"/>
    <xf numFmtId="44" fontId="26" fillId="0" borderId="7" xfId="16" applyFont="1" applyBorder="1"/>
    <xf numFmtId="44" fontId="1" fillId="0" borderId="7" xfId="16" applyFont="1" applyBorder="1"/>
    <xf numFmtId="168" fontId="26" fillId="0" borderId="0" xfId="0" applyNumberFormat="1" applyFont="1"/>
    <xf numFmtId="0" fontId="0" fillId="0" borderId="7" xfId="0" applyBorder="1"/>
    <xf numFmtId="168" fontId="26" fillId="0" borderId="7" xfId="0" applyNumberFormat="1" applyFont="1" applyBorder="1"/>
    <xf numFmtId="168" fontId="0" fillId="0" borderId="7" xfId="0" applyNumberFormat="1" applyBorder="1"/>
    <xf numFmtId="166" fontId="1" fillId="0" borderId="0" xfId="0" applyNumberFormat="1" applyFont="1"/>
    <xf numFmtId="166" fontId="31" fillId="0" borderId="0" xfId="0" applyNumberFormat="1" applyFont="1" applyAlignment="1">
      <alignment horizontal="right"/>
    </xf>
    <xf numFmtId="8" fontId="0" fillId="0" borderId="0" xfId="16" applyNumberFormat="1" applyFont="1"/>
    <xf numFmtId="8" fontId="26" fillId="0" borderId="0" xfId="0" applyNumberFormat="1" applyFont="1"/>
    <xf numFmtId="8" fontId="27" fillId="0" borderId="0" xfId="0" applyNumberFormat="1" applyFont="1"/>
    <xf numFmtId="8" fontId="1" fillId="0" borderId="0" xfId="0" applyNumberFormat="1" applyFont="1"/>
    <xf numFmtId="44" fontId="27" fillId="0" borderId="0" xfId="16" applyFont="1"/>
    <xf numFmtId="44" fontId="32" fillId="0" borderId="0" xfId="16" applyFont="1"/>
    <xf numFmtId="44" fontId="33" fillId="0" borderId="0" xfId="16" applyFont="1"/>
    <xf numFmtId="8" fontId="34" fillId="0" borderId="0" xfId="16" applyNumberFormat="1" applyFont="1"/>
    <xf numFmtId="8" fontId="35" fillId="0" borderId="0" xfId="0" applyNumberFormat="1" applyFont="1"/>
    <xf numFmtId="8" fontId="36" fillId="0" borderId="0" xfId="0" applyNumberFormat="1" applyFont="1"/>
    <xf numFmtId="8" fontId="34" fillId="0" borderId="0" xfId="0" applyNumberFormat="1" applyFont="1"/>
    <xf numFmtId="44" fontId="37" fillId="0" borderId="0" xfId="16" applyFont="1"/>
    <xf numFmtId="166" fontId="0" fillId="0" borderId="0" xfId="0" applyNumberFormat="1" applyFont="1"/>
    <xf numFmtId="8" fontId="0" fillId="0" borderId="0" xfId="0" applyNumberFormat="1"/>
    <xf numFmtId="169" fontId="0" fillId="0" borderId="0" xfId="15" applyNumberFormat="1" applyFont="1"/>
    <xf numFmtId="43" fontId="0" fillId="0" borderId="0" xfId="0" applyNumberFormat="1"/>
    <xf numFmtId="44" fontId="1" fillId="0" borderId="0" xfId="16" applyFont="1"/>
    <xf numFmtId="0" fontId="7" fillId="0" borderId="3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0" borderId="30" xfId="0" applyFont="1" applyFill="1" applyBorder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3" xfId="0" applyFont="1" applyFill="1" applyBorder="1"/>
    <xf numFmtId="0" fontId="7" fillId="0" borderId="37" xfId="0" applyFont="1" applyFill="1" applyBorder="1"/>
    <xf numFmtId="0" fontId="9" fillId="0" borderId="37" xfId="0" applyFont="1" applyFill="1" applyBorder="1" applyAlignment="1">
      <alignment horizontal="left"/>
    </xf>
    <xf numFmtId="165" fontId="7" fillId="0" borderId="37" xfId="0" applyNumberFormat="1" applyFont="1" applyFill="1" applyBorder="1" applyAlignment="1">
      <alignment horizontal="left"/>
    </xf>
    <xf numFmtId="165" fontId="7" fillId="0" borderId="44" xfId="0" applyNumberFormat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2" xfId="16" applyNumberFormat="1" applyFont="1" applyFill="1" applyBorder="1" applyAlignment="1">
      <alignment horizontal="right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5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0" fontId="5" fillId="3" borderId="39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0" borderId="33" xfId="0" applyFont="1" applyBorder="1"/>
    <xf numFmtId="0" fontId="9" fillId="0" borderId="43" xfId="0" applyFont="1" applyBorder="1"/>
    <xf numFmtId="0" fontId="9" fillId="0" borderId="37" xfId="0" applyFont="1" applyBorder="1"/>
    <xf numFmtId="0" fontId="9" fillId="0" borderId="35" xfId="0" applyFont="1" applyBorder="1"/>
    <xf numFmtId="0" fontId="9" fillId="0" borderId="32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workbookViewId="0" topLeftCell="A1">
      <selection activeCell="G57" sqref="G57"/>
    </sheetView>
  </sheetViews>
  <sheetFormatPr defaultColWidth="9.140625" defaultRowHeight="15"/>
  <cols>
    <col min="1" max="1" width="3.7109375" style="0" customWidth="1"/>
    <col min="2" max="2" width="25.7109375" style="0" customWidth="1"/>
    <col min="3" max="3" width="11.7109375" style="0" customWidth="1"/>
    <col min="4" max="4" width="8.28125" style="0" customWidth="1"/>
    <col min="5" max="6" width="11.57421875" style="0" customWidth="1"/>
    <col min="7" max="7" width="9.710937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28125" style="0" customWidth="1"/>
    <col min="15" max="15" width="18.7109375" style="0" customWidth="1"/>
  </cols>
  <sheetData>
    <row r="1" spans="1:15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"/>
    </row>
    <row r="4" spans="1:15" ht="3" customHeight="1" thickBot="1" thickTop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1"/>
    </row>
    <row r="5" spans="1:14" ht="15">
      <c r="A5" s="207" t="s">
        <v>2</v>
      </c>
      <c r="B5" s="208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1:15" ht="27.75" customHeight="1">
      <c r="A6" s="199" t="s">
        <v>3</v>
      </c>
      <c r="B6" s="200"/>
      <c r="C6" s="200"/>
      <c r="D6" s="201" t="s">
        <v>65</v>
      </c>
      <c r="E6" s="201"/>
      <c r="F6" s="201"/>
      <c r="G6" s="201"/>
      <c r="H6" s="201"/>
      <c r="I6" s="201"/>
      <c r="J6" s="201"/>
      <c r="K6" s="202" t="s">
        <v>4</v>
      </c>
      <c r="L6" s="202"/>
      <c r="M6" s="3" t="s">
        <v>45</v>
      </c>
      <c r="N6" s="4"/>
      <c r="O6" s="5"/>
    </row>
    <row r="7" spans="1:15" ht="15">
      <c r="A7" s="211" t="s">
        <v>5</v>
      </c>
      <c r="B7" s="212"/>
      <c r="C7" s="212"/>
      <c r="D7" s="213" t="s">
        <v>66</v>
      </c>
      <c r="E7" s="213"/>
      <c r="F7" s="213"/>
      <c r="G7" s="213"/>
      <c r="H7" s="213"/>
      <c r="I7" s="213"/>
      <c r="J7" s="213"/>
      <c r="K7" s="132" t="s">
        <v>6</v>
      </c>
      <c r="L7" s="132"/>
      <c r="M7" s="6" t="s">
        <v>46</v>
      </c>
      <c r="N7" s="7"/>
      <c r="O7" s="5"/>
    </row>
    <row r="8" spans="1:15" ht="13.5" customHeight="1">
      <c r="A8" s="211" t="s">
        <v>7</v>
      </c>
      <c r="B8" s="212"/>
      <c r="C8" s="212"/>
      <c r="D8" s="213" t="s">
        <v>43</v>
      </c>
      <c r="E8" s="213"/>
      <c r="F8" s="213"/>
      <c r="G8" s="213"/>
      <c r="H8" s="213"/>
      <c r="I8" s="213"/>
      <c r="J8" s="213"/>
      <c r="K8" s="8"/>
      <c r="L8" s="8"/>
      <c r="M8" s="9"/>
      <c r="N8" s="10"/>
      <c r="O8" s="5"/>
    </row>
    <row r="9" spans="1:15" ht="15">
      <c r="A9" s="211" t="s">
        <v>8</v>
      </c>
      <c r="B9" s="212"/>
      <c r="C9" s="212"/>
      <c r="D9" s="213" t="s">
        <v>44</v>
      </c>
      <c r="E9" s="213"/>
      <c r="F9" s="213"/>
      <c r="G9" s="213"/>
      <c r="H9" s="213"/>
      <c r="I9" s="213"/>
      <c r="J9" s="213"/>
      <c r="K9" s="135"/>
      <c r="L9" s="135"/>
      <c r="M9" s="11"/>
      <c r="N9" s="12"/>
      <c r="O9" s="5"/>
    </row>
    <row r="10" spans="1:15" ht="15">
      <c r="A10" s="214" t="s">
        <v>9</v>
      </c>
      <c r="B10" s="215"/>
      <c r="C10" s="215"/>
      <c r="D10" s="213" t="s">
        <v>64</v>
      </c>
      <c r="E10" s="213"/>
      <c r="F10" s="213"/>
      <c r="G10" s="213"/>
      <c r="H10" s="213"/>
      <c r="I10" s="213"/>
      <c r="J10" s="213"/>
      <c r="K10" s="135" t="s">
        <v>10</v>
      </c>
      <c r="L10" s="138">
        <v>41878</v>
      </c>
      <c r="M10" s="216" t="s">
        <v>47</v>
      </c>
      <c r="N10" s="217"/>
      <c r="O10" s="5"/>
    </row>
    <row r="11" spans="1:15" ht="15.75" thickBot="1">
      <c r="A11" s="218" t="s">
        <v>11</v>
      </c>
      <c r="B11" s="219"/>
      <c r="C11" s="219"/>
      <c r="D11" s="220" t="s">
        <v>67</v>
      </c>
      <c r="E11" s="220"/>
      <c r="F11" s="220"/>
      <c r="G11" s="220"/>
      <c r="H11" s="220"/>
      <c r="I11" s="220"/>
      <c r="J11" s="220"/>
      <c r="K11" s="136" t="s">
        <v>12</v>
      </c>
      <c r="L11" s="139"/>
      <c r="M11" s="221"/>
      <c r="N11" s="222"/>
      <c r="O11" s="5"/>
    </row>
    <row r="12" spans="1:15" ht="3" customHeight="1" thickBot="1">
      <c r="A12" s="13"/>
      <c r="B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O12" s="5"/>
    </row>
    <row r="13" spans="1:15" ht="18.75" customHeight="1" thickBot="1" thickTop="1">
      <c r="A13" s="204" t="s">
        <v>13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140"/>
    </row>
    <row r="14" spans="1:15" ht="3" customHeight="1" thickBot="1" thickTop="1">
      <c r="A14" s="13"/>
      <c r="B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O14" s="5"/>
    </row>
    <row r="15" spans="1:15" ht="16.5" customHeight="1" thickBot="1" thickTop="1">
      <c r="A15" s="223" t="s">
        <v>14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5"/>
    </row>
    <row r="16" spans="1:15" ht="3" customHeight="1" thickBot="1" thickTop="1">
      <c r="A16" s="13"/>
      <c r="B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O16" s="5"/>
    </row>
    <row r="17" spans="1:15" ht="21" customHeight="1" thickBot="1">
      <c r="A17" s="224" t="s">
        <v>54</v>
      </c>
      <c r="B17" s="224"/>
      <c r="C17" s="224"/>
      <c r="D17" s="224"/>
      <c r="E17" s="225" t="s">
        <v>46</v>
      </c>
      <c r="F17" s="226"/>
      <c r="G17" s="227"/>
      <c r="H17" s="228" t="s">
        <v>55</v>
      </c>
      <c r="I17" s="228"/>
      <c r="J17" s="228"/>
      <c r="K17" s="228"/>
      <c r="L17" s="229"/>
      <c r="M17" s="225" t="s">
        <v>46</v>
      </c>
      <c r="N17" s="227"/>
      <c r="O17" s="5"/>
    </row>
    <row r="18" spans="1:15" ht="3" customHeight="1" thickBot="1">
      <c r="A18" s="13"/>
      <c r="B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O18" s="5"/>
    </row>
    <row r="19" spans="1:15" ht="15.75" customHeight="1" thickBot="1" thickTop="1">
      <c r="A19" s="223" t="s">
        <v>15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5"/>
    </row>
    <row r="20" spans="1:15" ht="3" customHeight="1" thickTop="1">
      <c r="A20" s="13"/>
      <c r="B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O20" s="5"/>
    </row>
    <row r="21" spans="1:15" ht="16.5" customHeight="1">
      <c r="A21" s="15" t="s">
        <v>16</v>
      </c>
      <c r="B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O21" s="5"/>
    </row>
    <row r="22" spans="1:15" ht="15">
      <c r="A22" s="16" t="s">
        <v>56</v>
      </c>
      <c r="B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5"/>
    </row>
    <row r="23" spans="1:15" ht="3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5"/>
    </row>
    <row r="24" spans="1:15" ht="15.75" thickBot="1">
      <c r="A24" s="15" t="s">
        <v>57</v>
      </c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 s="5"/>
    </row>
    <row r="25" spans="1:15" ht="44.25" thickBot="1">
      <c r="A25" s="17" t="s">
        <v>17</v>
      </c>
      <c r="B25" s="18"/>
      <c r="C25" s="19"/>
      <c r="D25" s="20" t="s">
        <v>18</v>
      </c>
      <c r="E25" s="20" t="s">
        <v>19</v>
      </c>
      <c r="F25" s="20" t="s">
        <v>20</v>
      </c>
      <c r="G25" s="21" t="s">
        <v>21</v>
      </c>
      <c r="H25" s="20" t="s">
        <v>22</v>
      </c>
      <c r="I25" s="20" t="s">
        <v>48</v>
      </c>
      <c r="J25" s="20">
        <v>2014</v>
      </c>
      <c r="K25" s="22">
        <f>J25+1</f>
        <v>2015</v>
      </c>
      <c r="L25" s="22">
        <f>K25+1</f>
        <v>2016</v>
      </c>
      <c r="M25" s="22">
        <f>L25+1</f>
        <v>2017</v>
      </c>
      <c r="N25" s="23" t="s">
        <v>23</v>
      </c>
      <c r="O25" s="5"/>
    </row>
    <row r="26" spans="1:15" ht="15">
      <c r="A26" s="24" t="s">
        <v>44</v>
      </c>
      <c r="B26" s="25"/>
      <c r="C26" s="25"/>
      <c r="D26" s="26" t="s">
        <v>44</v>
      </c>
      <c r="E26" s="27" t="s">
        <v>44</v>
      </c>
      <c r="F26" s="26" t="s">
        <v>44</v>
      </c>
      <c r="G26" s="28" t="s">
        <v>49</v>
      </c>
      <c r="H26" s="29" t="s">
        <v>44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5"/>
    </row>
    <row r="27" spans="1:15" ht="15">
      <c r="A27" s="32" t="s">
        <v>44</v>
      </c>
      <c r="B27" s="33"/>
      <c r="C27" s="33"/>
      <c r="D27" s="26" t="s">
        <v>44</v>
      </c>
      <c r="E27" s="27" t="s">
        <v>44</v>
      </c>
      <c r="F27" s="26" t="s">
        <v>44</v>
      </c>
      <c r="G27" s="28" t="s">
        <v>49</v>
      </c>
      <c r="H27" s="34" t="s">
        <v>44</v>
      </c>
      <c r="I27" s="30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5"/>
    </row>
    <row r="28" spans="1:15" ht="15">
      <c r="A28" s="32" t="s">
        <v>44</v>
      </c>
      <c r="B28" s="37"/>
      <c r="C28" s="37"/>
      <c r="D28" s="26" t="s">
        <v>44</v>
      </c>
      <c r="E28" s="27" t="s">
        <v>44</v>
      </c>
      <c r="F28" s="26" t="s">
        <v>44</v>
      </c>
      <c r="G28" s="28" t="s">
        <v>49</v>
      </c>
      <c r="H28" s="38" t="s">
        <v>44</v>
      </c>
      <c r="I28" s="30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5"/>
    </row>
    <row r="29" spans="1:15" ht="15" hidden="1">
      <c r="A29" s="32" t="s">
        <v>44</v>
      </c>
      <c r="B29" s="37"/>
      <c r="C29" s="37"/>
      <c r="D29" s="26" t="s">
        <v>44</v>
      </c>
      <c r="E29" s="27" t="s">
        <v>44</v>
      </c>
      <c r="F29" s="26" t="s">
        <v>44</v>
      </c>
      <c r="G29" s="28" t="s">
        <v>49</v>
      </c>
      <c r="H29" s="38" t="s">
        <v>44</v>
      </c>
      <c r="I29" s="30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5"/>
    </row>
    <row r="30" spans="1:15" ht="15" hidden="1">
      <c r="A30" s="32" t="s">
        <v>44</v>
      </c>
      <c r="B30" s="39"/>
      <c r="C30" s="39"/>
      <c r="D30" s="26" t="s">
        <v>44</v>
      </c>
      <c r="E30" s="27" t="s">
        <v>44</v>
      </c>
      <c r="F30" s="26" t="s">
        <v>44</v>
      </c>
      <c r="G30" s="28" t="s">
        <v>49</v>
      </c>
      <c r="H30" s="38" t="s">
        <v>44</v>
      </c>
      <c r="I30" s="30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5"/>
    </row>
    <row r="31" spans="1:15" ht="15" hidden="1">
      <c r="A31" s="32" t="s">
        <v>44</v>
      </c>
      <c r="B31" s="39"/>
      <c r="C31" s="39"/>
      <c r="D31" s="26" t="s">
        <v>44</v>
      </c>
      <c r="E31" s="27" t="s">
        <v>44</v>
      </c>
      <c r="F31" s="26" t="s">
        <v>44</v>
      </c>
      <c r="G31" s="28" t="s">
        <v>49</v>
      </c>
      <c r="H31" s="38" t="s">
        <v>44</v>
      </c>
      <c r="I31" s="30">
        <v>0</v>
      </c>
      <c r="J31" s="35">
        <v>0</v>
      </c>
      <c r="K31" s="35">
        <v>0</v>
      </c>
      <c r="L31" s="35">
        <v>0</v>
      </c>
      <c r="M31" s="40">
        <v>0</v>
      </c>
      <c r="N31" s="36">
        <v>0</v>
      </c>
      <c r="O31" s="5"/>
    </row>
    <row r="32" spans="1:15" ht="15.75" thickBot="1">
      <c r="A32" s="41"/>
      <c r="B32" s="42"/>
      <c r="C32" s="42" t="s">
        <v>24</v>
      </c>
      <c r="D32" s="43"/>
      <c r="E32" s="43"/>
      <c r="F32" s="43"/>
      <c r="G32" s="43"/>
      <c r="H32" s="44"/>
      <c r="I32" s="45">
        <f aca="true" t="shared" si="0" ref="I32:N32">SUM(I26:I31)</f>
        <v>0</v>
      </c>
      <c r="J32" s="45">
        <f t="shared" si="0"/>
        <v>0</v>
      </c>
      <c r="K32" s="45">
        <f t="shared" si="0"/>
        <v>0</v>
      </c>
      <c r="L32" s="45">
        <f t="shared" si="0"/>
        <v>0</v>
      </c>
      <c r="M32" s="45">
        <f t="shared" si="0"/>
        <v>0</v>
      </c>
      <c r="N32" s="46">
        <f t="shared" si="0"/>
        <v>0</v>
      </c>
      <c r="O32" s="5"/>
    </row>
    <row r="33" spans="1:15" ht="3" customHeight="1">
      <c r="A33" s="13"/>
      <c r="B33" s="13"/>
      <c r="C33" s="13"/>
      <c r="D33" s="13"/>
      <c r="E33" s="13"/>
      <c r="F33" s="13"/>
      <c r="G33" s="13"/>
      <c r="H33" s="13"/>
      <c r="I33" s="13"/>
      <c r="J33" s="47"/>
      <c r="K33" s="47"/>
      <c r="L33" s="47"/>
      <c r="M33" s="47"/>
      <c r="O33" s="5"/>
    </row>
    <row r="34" spans="1:15" ht="17.25" thickBot="1">
      <c r="A34" s="48" t="s">
        <v>58</v>
      </c>
      <c r="B34" s="48"/>
      <c r="C34" s="14"/>
      <c r="D34" s="14"/>
      <c r="E34" s="13"/>
      <c r="F34" s="13"/>
      <c r="G34" s="13"/>
      <c r="H34" s="13"/>
      <c r="I34" s="13"/>
      <c r="J34" s="49"/>
      <c r="K34" s="13"/>
      <c r="L34" s="13"/>
      <c r="M34" s="13"/>
      <c r="O34" s="5"/>
    </row>
    <row r="35" spans="1:15" ht="44.25" thickBot="1">
      <c r="A35" s="17" t="s">
        <v>25</v>
      </c>
      <c r="B35" s="18"/>
      <c r="C35" s="19"/>
      <c r="D35" s="20" t="s">
        <v>18</v>
      </c>
      <c r="E35" s="22" t="s">
        <v>26</v>
      </c>
      <c r="F35" s="20" t="s">
        <v>20</v>
      </c>
      <c r="G35" s="20" t="s">
        <v>21</v>
      </c>
      <c r="H35" s="20" t="s">
        <v>27</v>
      </c>
      <c r="I35" s="20" t="s">
        <v>50</v>
      </c>
      <c r="J35" s="20">
        <v>2014</v>
      </c>
      <c r="K35" s="22">
        <f>J35+1</f>
        <v>2015</v>
      </c>
      <c r="L35" s="22">
        <f>K35+1</f>
        <v>2016</v>
      </c>
      <c r="M35" s="22">
        <f>L35+1</f>
        <v>2017</v>
      </c>
      <c r="N35" s="23" t="s">
        <v>23</v>
      </c>
      <c r="O35" s="50"/>
    </row>
    <row r="36" spans="1:15" ht="15">
      <c r="A36" s="51" t="s">
        <v>66</v>
      </c>
      <c r="B36" s="52"/>
      <c r="C36" s="25"/>
      <c r="D36" s="26" t="s">
        <v>142</v>
      </c>
      <c r="E36" s="53" t="s">
        <v>143</v>
      </c>
      <c r="F36" s="26">
        <v>10</v>
      </c>
      <c r="G36" s="54">
        <v>1044274</v>
      </c>
      <c r="H36" s="55"/>
      <c r="I36" s="55"/>
      <c r="J36" s="56"/>
      <c r="K36" s="57"/>
      <c r="L36" s="58"/>
      <c r="M36" s="57"/>
      <c r="N36" s="59"/>
      <c r="O36" s="50"/>
    </row>
    <row r="37" spans="1:15" ht="27.75">
      <c r="A37" s="60"/>
      <c r="B37" s="61" t="s">
        <v>28</v>
      </c>
      <c r="C37" s="62"/>
      <c r="D37" s="63"/>
      <c r="E37" s="63"/>
      <c r="F37" s="63"/>
      <c r="G37" s="63"/>
      <c r="H37" s="64" t="s">
        <v>138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65">
        <v>0</v>
      </c>
      <c r="O37" s="50"/>
    </row>
    <row r="38" spans="1:15" ht="13.5" customHeight="1">
      <c r="A38" s="60"/>
      <c r="B38" s="61" t="s">
        <v>29</v>
      </c>
      <c r="C38" s="62"/>
      <c r="D38" s="63"/>
      <c r="E38" s="63"/>
      <c r="F38" s="63"/>
      <c r="G38" s="63"/>
      <c r="H38" s="64" t="s">
        <v>51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65">
        <v>0</v>
      </c>
      <c r="O38" s="50"/>
    </row>
    <row r="39" spans="1:15" ht="13.5" customHeight="1">
      <c r="A39" s="60"/>
      <c r="B39" s="61" t="s">
        <v>30</v>
      </c>
      <c r="C39" s="62"/>
      <c r="D39" s="63"/>
      <c r="E39" s="63"/>
      <c r="F39" s="63"/>
      <c r="G39" s="63"/>
      <c r="H39" s="64" t="s">
        <v>63</v>
      </c>
      <c r="I39" s="30"/>
      <c r="J39" s="30"/>
      <c r="K39" s="30">
        <f>(11789.29*5)</f>
        <v>58946.450000000004</v>
      </c>
      <c r="L39" s="30">
        <f>((11789.29*5)+(12176.92*7)+(1668.82))</f>
        <v>145853.71000000002</v>
      </c>
      <c r="M39" s="30">
        <f>((12176.92*5)+(12565.54*7)+(3387.71))</f>
        <v>152231.09</v>
      </c>
      <c r="N39" s="65"/>
      <c r="O39" s="50"/>
    </row>
    <row r="40" spans="1:15" ht="13.5" customHeight="1">
      <c r="A40" s="60"/>
      <c r="B40" s="230" t="s">
        <v>31</v>
      </c>
      <c r="C40" s="231"/>
      <c r="D40" s="63"/>
      <c r="E40" s="63"/>
      <c r="F40" s="63"/>
      <c r="G40" s="63"/>
      <c r="H40" s="64" t="s">
        <v>46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65">
        <v>0</v>
      </c>
      <c r="O40" s="50"/>
    </row>
    <row r="41" spans="1:15" ht="13.5" customHeight="1">
      <c r="A41" s="60"/>
      <c r="B41" s="232" t="s">
        <v>32</v>
      </c>
      <c r="C41" s="233"/>
      <c r="D41" s="63"/>
      <c r="E41" s="63"/>
      <c r="F41" s="63"/>
      <c r="G41" s="63"/>
      <c r="H41" s="64" t="s">
        <v>46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65">
        <v>0</v>
      </c>
      <c r="O41" s="50"/>
    </row>
    <row r="42" spans="1:15" ht="13.5" customHeight="1">
      <c r="A42" s="60"/>
      <c r="B42" s="230" t="s">
        <v>33</v>
      </c>
      <c r="C42" s="231"/>
      <c r="D42" s="63"/>
      <c r="E42" s="63"/>
      <c r="F42" s="63"/>
      <c r="G42" s="63"/>
      <c r="H42" s="64" t="s">
        <v>46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65">
        <v>0</v>
      </c>
      <c r="O42" s="50"/>
    </row>
    <row r="43" spans="1:15" ht="13.5" customHeight="1">
      <c r="A43" s="60"/>
      <c r="B43" s="234" t="s">
        <v>34</v>
      </c>
      <c r="C43" s="235"/>
      <c r="D43" s="63"/>
      <c r="E43" s="63"/>
      <c r="F43" s="63"/>
      <c r="G43" s="63"/>
      <c r="H43" s="64" t="s">
        <v>46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65">
        <v>0</v>
      </c>
      <c r="O43" s="50"/>
    </row>
    <row r="44" spans="1:15" ht="15">
      <c r="A44" s="66"/>
      <c r="B44" s="67"/>
      <c r="C44" s="68" t="s">
        <v>35</v>
      </c>
      <c r="D44" s="69"/>
      <c r="E44" s="69"/>
      <c r="F44" s="69"/>
      <c r="G44" s="69"/>
      <c r="H44" s="70"/>
      <c r="I44" s="71">
        <f aca="true" t="shared" si="1" ref="I44:N44">SUM(I37:I43)</f>
        <v>0</v>
      </c>
      <c r="J44" s="71">
        <f t="shared" si="1"/>
        <v>0</v>
      </c>
      <c r="K44" s="71">
        <f t="shared" si="1"/>
        <v>58946.450000000004</v>
      </c>
      <c r="L44" s="71">
        <f t="shared" si="1"/>
        <v>145853.71000000002</v>
      </c>
      <c r="M44" s="71">
        <f t="shared" si="1"/>
        <v>152231.09</v>
      </c>
      <c r="N44" s="72">
        <f t="shared" si="1"/>
        <v>0</v>
      </c>
      <c r="O44" s="50"/>
    </row>
    <row r="45" spans="1:15" ht="3" customHeight="1">
      <c r="A45" s="60"/>
      <c r="B45" s="73"/>
      <c r="C45" s="74"/>
      <c r="D45" s="75"/>
      <c r="E45" s="75"/>
      <c r="F45" s="75"/>
      <c r="G45" s="75"/>
      <c r="H45" s="29"/>
      <c r="I45" s="76"/>
      <c r="J45" s="77"/>
      <c r="K45" s="77"/>
      <c r="L45" s="77"/>
      <c r="M45" s="77"/>
      <c r="N45" s="78"/>
      <c r="O45" s="50"/>
    </row>
    <row r="46" spans="1:15" ht="15">
      <c r="A46" s="51"/>
      <c r="B46" s="52"/>
      <c r="C46" s="25"/>
      <c r="D46" s="26"/>
      <c r="E46" s="53"/>
      <c r="F46" s="26"/>
      <c r="G46" s="54"/>
      <c r="H46" s="38"/>
      <c r="I46" s="79"/>
      <c r="J46" s="80"/>
      <c r="K46" s="80"/>
      <c r="L46" s="80"/>
      <c r="M46" s="80"/>
      <c r="N46" s="81"/>
      <c r="O46" s="50"/>
    </row>
    <row r="47" spans="1:15" ht="13.5" customHeight="1">
      <c r="A47" s="82"/>
      <c r="B47" s="61" t="s">
        <v>28</v>
      </c>
      <c r="C47" s="62"/>
      <c r="D47" s="63"/>
      <c r="E47" s="63"/>
      <c r="F47" s="63"/>
      <c r="G47" s="63"/>
      <c r="H47" s="64"/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65">
        <v>0</v>
      </c>
      <c r="O47" s="50"/>
    </row>
    <row r="48" spans="1:15" ht="13.5" customHeight="1">
      <c r="A48" s="82"/>
      <c r="B48" s="61" t="s">
        <v>29</v>
      </c>
      <c r="C48" s="62"/>
      <c r="D48" s="63"/>
      <c r="E48" s="63"/>
      <c r="F48" s="63"/>
      <c r="G48" s="63"/>
      <c r="H48" s="64" t="s">
        <v>51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65">
        <v>0</v>
      </c>
      <c r="O48" s="50"/>
    </row>
    <row r="49" spans="1:15" ht="13.5" customHeight="1">
      <c r="A49" s="82"/>
      <c r="B49" s="61" t="s">
        <v>30</v>
      </c>
      <c r="C49" s="62"/>
      <c r="D49" s="63"/>
      <c r="E49" s="63"/>
      <c r="F49" s="63"/>
      <c r="G49" s="63"/>
      <c r="H49" s="64"/>
      <c r="I49" s="83">
        <v>0</v>
      </c>
      <c r="J49" s="83"/>
      <c r="K49" s="83"/>
      <c r="L49" s="83"/>
      <c r="M49" s="83"/>
      <c r="N49" s="65">
        <v>0</v>
      </c>
      <c r="O49" s="50"/>
    </row>
    <row r="50" spans="1:15" ht="13.5" customHeight="1">
      <c r="A50" s="82"/>
      <c r="B50" s="230" t="s">
        <v>31</v>
      </c>
      <c r="C50" s="231"/>
      <c r="D50" s="63"/>
      <c r="E50" s="63"/>
      <c r="F50" s="63"/>
      <c r="G50" s="63"/>
      <c r="H50" s="64" t="s">
        <v>46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65">
        <v>0</v>
      </c>
      <c r="O50" s="50"/>
    </row>
    <row r="51" spans="1:15" ht="13.5" customHeight="1">
      <c r="A51" s="82"/>
      <c r="B51" s="232" t="s">
        <v>32</v>
      </c>
      <c r="C51" s="233"/>
      <c r="D51" s="63"/>
      <c r="E51" s="63"/>
      <c r="F51" s="63"/>
      <c r="G51" s="63"/>
      <c r="H51" s="64" t="s">
        <v>46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65">
        <v>0</v>
      </c>
      <c r="O51" s="50"/>
    </row>
    <row r="52" spans="1:15" ht="13.5" customHeight="1">
      <c r="A52" s="82"/>
      <c r="B52" s="230" t="s">
        <v>33</v>
      </c>
      <c r="C52" s="231"/>
      <c r="D52" s="63"/>
      <c r="E52" s="63"/>
      <c r="F52" s="63"/>
      <c r="G52" s="63"/>
      <c r="H52" s="64" t="s">
        <v>46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65">
        <v>0</v>
      </c>
      <c r="O52" s="50"/>
    </row>
    <row r="53" spans="1:15" ht="13.5" customHeight="1">
      <c r="A53" s="82"/>
      <c r="B53" s="234" t="s">
        <v>34</v>
      </c>
      <c r="C53" s="235"/>
      <c r="D53" s="63"/>
      <c r="E53" s="63"/>
      <c r="F53" s="63"/>
      <c r="G53" s="63"/>
      <c r="H53" s="64" t="s">
        <v>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65">
        <v>0</v>
      </c>
      <c r="O53" s="50"/>
    </row>
    <row r="54" spans="1:15" ht="15">
      <c r="A54" s="66"/>
      <c r="B54" s="67"/>
      <c r="C54" s="68" t="s">
        <v>35</v>
      </c>
      <c r="D54" s="69"/>
      <c r="E54" s="69"/>
      <c r="F54" s="69"/>
      <c r="G54" s="69"/>
      <c r="H54" s="70"/>
      <c r="I54" s="71">
        <f aca="true" t="shared" si="2" ref="I54:N54">SUM(I47:I53)</f>
        <v>0</v>
      </c>
      <c r="J54" s="71">
        <f t="shared" si="2"/>
        <v>0</v>
      </c>
      <c r="K54" s="71">
        <f t="shared" si="2"/>
        <v>0</v>
      </c>
      <c r="L54" s="71">
        <f t="shared" si="2"/>
        <v>0</v>
      </c>
      <c r="M54" s="71">
        <f t="shared" si="2"/>
        <v>0</v>
      </c>
      <c r="N54" s="72">
        <f t="shared" si="2"/>
        <v>0</v>
      </c>
      <c r="O54" s="50"/>
    </row>
    <row r="55" spans="1:15" ht="3" customHeight="1">
      <c r="A55" s="60"/>
      <c r="B55" s="73"/>
      <c r="C55" s="84"/>
      <c r="D55" s="75"/>
      <c r="E55" s="75"/>
      <c r="F55" s="75"/>
      <c r="G55" s="75"/>
      <c r="H55" s="85"/>
      <c r="I55" s="86"/>
      <c r="J55" s="87"/>
      <c r="K55" s="87"/>
      <c r="L55" s="88"/>
      <c r="M55" s="87"/>
      <c r="N55" s="89"/>
      <c r="O55" s="50"/>
    </row>
    <row r="56" spans="1:15" ht="15">
      <c r="A56" s="51" t="s">
        <v>66</v>
      </c>
      <c r="B56" s="52"/>
      <c r="C56" s="25"/>
      <c r="D56" s="26" t="s">
        <v>142</v>
      </c>
      <c r="E56" s="53" t="s">
        <v>143</v>
      </c>
      <c r="F56" s="26">
        <v>10</v>
      </c>
      <c r="G56" s="54">
        <v>1044274</v>
      </c>
      <c r="H56" s="38"/>
      <c r="I56" s="79"/>
      <c r="J56" s="80"/>
      <c r="K56" s="80"/>
      <c r="L56" s="80"/>
      <c r="M56" s="80"/>
      <c r="N56" s="81"/>
      <c r="O56" s="50"/>
    </row>
    <row r="57" spans="1:15" ht="13.5" customHeight="1">
      <c r="A57" s="82"/>
      <c r="B57" s="61" t="s">
        <v>28</v>
      </c>
      <c r="C57" s="62"/>
      <c r="D57" s="63"/>
      <c r="E57" s="63"/>
      <c r="F57" s="63"/>
      <c r="G57" s="63"/>
      <c r="H57" s="64"/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65">
        <v>0</v>
      </c>
      <c r="O57" s="50"/>
    </row>
    <row r="58" spans="1:15" ht="13.5" customHeight="1">
      <c r="A58" s="82"/>
      <c r="B58" s="61" t="s">
        <v>29</v>
      </c>
      <c r="C58" s="62"/>
      <c r="D58" s="63"/>
      <c r="E58" s="63"/>
      <c r="F58" s="63"/>
      <c r="G58" s="63"/>
      <c r="H58" s="64" t="s">
        <v>51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65">
        <v>0</v>
      </c>
      <c r="O58" s="50"/>
    </row>
    <row r="59" spans="1:15" ht="13.5" customHeight="1">
      <c r="A59" s="82"/>
      <c r="B59" s="61" t="s">
        <v>30</v>
      </c>
      <c r="C59" s="62"/>
      <c r="D59" s="63"/>
      <c r="E59" s="63"/>
      <c r="F59" s="63"/>
      <c r="G59" s="63"/>
      <c r="H59" s="64"/>
      <c r="I59" s="83">
        <v>0</v>
      </c>
      <c r="J59" s="83"/>
      <c r="K59" s="83"/>
      <c r="L59" s="83"/>
      <c r="M59" s="83"/>
      <c r="N59" s="83"/>
      <c r="O59" s="50"/>
    </row>
    <row r="60" spans="1:15" ht="13.5" customHeight="1">
      <c r="A60" s="82"/>
      <c r="B60" s="230" t="s">
        <v>31</v>
      </c>
      <c r="C60" s="231"/>
      <c r="D60" s="63"/>
      <c r="E60" s="63"/>
      <c r="F60" s="63"/>
      <c r="G60" s="63"/>
      <c r="H60" s="64" t="s">
        <v>46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65">
        <v>0</v>
      </c>
      <c r="O60" s="50"/>
    </row>
    <row r="61" spans="1:15" ht="13.5" customHeight="1">
      <c r="A61" s="82"/>
      <c r="B61" s="232" t="s">
        <v>32</v>
      </c>
      <c r="C61" s="233"/>
      <c r="D61" s="63"/>
      <c r="E61" s="63"/>
      <c r="F61" s="63"/>
      <c r="G61" s="63"/>
      <c r="H61" s="64" t="s">
        <v>46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65">
        <v>0</v>
      </c>
      <c r="O61" s="50"/>
    </row>
    <row r="62" spans="1:15" ht="13.5" customHeight="1">
      <c r="A62" s="82"/>
      <c r="B62" s="230" t="s">
        <v>33</v>
      </c>
      <c r="C62" s="231"/>
      <c r="D62" s="63"/>
      <c r="E62" s="63"/>
      <c r="F62" s="63"/>
      <c r="G62" s="63"/>
      <c r="H62" s="64" t="s">
        <v>46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65">
        <v>0</v>
      </c>
      <c r="O62" s="50"/>
    </row>
    <row r="63" spans="1:15" ht="13.5" customHeight="1">
      <c r="A63" s="82"/>
      <c r="B63" s="234" t="s">
        <v>34</v>
      </c>
      <c r="C63" s="235"/>
      <c r="D63" s="63"/>
      <c r="E63" s="63"/>
      <c r="F63" s="63"/>
      <c r="G63" s="63"/>
      <c r="H63" s="64" t="s">
        <v>46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65">
        <v>0</v>
      </c>
      <c r="O63" s="50"/>
    </row>
    <row r="64" spans="1:15" ht="15">
      <c r="A64" s="66"/>
      <c r="B64" s="67"/>
      <c r="C64" s="68" t="s">
        <v>35</v>
      </c>
      <c r="D64" s="69"/>
      <c r="E64" s="69"/>
      <c r="F64" s="69"/>
      <c r="G64" s="69"/>
      <c r="H64" s="70"/>
      <c r="I64" s="71">
        <f aca="true" t="shared" si="3" ref="I64:N64">SUM(I57:I63)</f>
        <v>0</v>
      </c>
      <c r="J64" s="71">
        <f t="shared" si="3"/>
        <v>0</v>
      </c>
      <c r="K64" s="71">
        <f t="shared" si="3"/>
        <v>0</v>
      </c>
      <c r="L64" s="71">
        <f t="shared" si="3"/>
        <v>0</v>
      </c>
      <c r="M64" s="71">
        <f t="shared" si="3"/>
        <v>0</v>
      </c>
      <c r="N64" s="72">
        <f t="shared" si="3"/>
        <v>0</v>
      </c>
      <c r="O64" s="50"/>
    </row>
    <row r="65" spans="1:15" ht="3" customHeight="1">
      <c r="A65" s="90"/>
      <c r="B65" s="91"/>
      <c r="C65" s="14"/>
      <c r="D65" s="75"/>
      <c r="E65" s="75"/>
      <c r="F65" s="75"/>
      <c r="G65" s="75"/>
      <c r="H65" s="85"/>
      <c r="I65" s="86"/>
      <c r="J65" s="87"/>
      <c r="K65" s="87"/>
      <c r="L65" s="88"/>
      <c r="M65" s="87"/>
      <c r="N65" s="89"/>
      <c r="O65" s="50"/>
    </row>
    <row r="66" spans="1:15" ht="15" hidden="1">
      <c r="A66" s="92" t="s">
        <v>44</v>
      </c>
      <c r="B66" s="93"/>
      <c r="C66" s="94"/>
      <c r="D66" s="26" t="s">
        <v>44</v>
      </c>
      <c r="E66" s="27" t="s">
        <v>44</v>
      </c>
      <c r="F66" s="26" t="s">
        <v>44</v>
      </c>
      <c r="G66" s="54" t="s">
        <v>49</v>
      </c>
      <c r="H66" s="38"/>
      <c r="I66" s="79"/>
      <c r="J66" s="80"/>
      <c r="K66" s="80"/>
      <c r="L66" s="80"/>
      <c r="M66" s="80"/>
      <c r="N66" s="81"/>
      <c r="O66" s="50"/>
    </row>
    <row r="67" spans="1:15" ht="13.5" customHeight="1" hidden="1">
      <c r="A67" s="82"/>
      <c r="B67" s="61" t="s">
        <v>28</v>
      </c>
      <c r="C67" s="62"/>
      <c r="D67" s="63"/>
      <c r="E67" s="63"/>
      <c r="F67" s="63"/>
      <c r="G67" s="63"/>
      <c r="H67" s="64" t="s">
        <v>47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65">
        <v>0</v>
      </c>
      <c r="O67" s="50"/>
    </row>
    <row r="68" spans="1:15" ht="13.5" customHeight="1" hidden="1">
      <c r="A68" s="82"/>
      <c r="B68" s="61" t="s">
        <v>29</v>
      </c>
      <c r="C68" s="62"/>
      <c r="D68" s="63"/>
      <c r="E68" s="63"/>
      <c r="F68" s="63"/>
      <c r="G68" s="63"/>
      <c r="H68" s="64" t="s">
        <v>47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65">
        <v>0</v>
      </c>
      <c r="O68" s="50"/>
    </row>
    <row r="69" spans="1:15" ht="13.5" customHeight="1" hidden="1">
      <c r="A69" s="82"/>
      <c r="B69" s="61" t="s">
        <v>30</v>
      </c>
      <c r="C69" s="62"/>
      <c r="D69" s="63"/>
      <c r="E69" s="63"/>
      <c r="F69" s="63"/>
      <c r="G69" s="63"/>
      <c r="H69" s="64" t="s">
        <v>47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65">
        <v>0</v>
      </c>
      <c r="O69" s="50"/>
    </row>
    <row r="70" spans="1:15" ht="13.5" customHeight="1" hidden="1">
      <c r="A70" s="82"/>
      <c r="B70" s="230" t="s">
        <v>31</v>
      </c>
      <c r="C70" s="231"/>
      <c r="D70" s="63"/>
      <c r="E70" s="63"/>
      <c r="F70" s="63"/>
      <c r="G70" s="63"/>
      <c r="H70" s="64" t="s">
        <v>47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65">
        <v>0</v>
      </c>
      <c r="O70" s="50"/>
    </row>
    <row r="71" spans="1:15" ht="13.5" customHeight="1" hidden="1">
      <c r="A71" s="82"/>
      <c r="B71" s="232" t="s">
        <v>32</v>
      </c>
      <c r="C71" s="233"/>
      <c r="D71" s="63"/>
      <c r="E71" s="63"/>
      <c r="F71" s="63"/>
      <c r="G71" s="63"/>
      <c r="H71" s="64" t="s">
        <v>47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65">
        <v>0</v>
      </c>
      <c r="O71" s="50"/>
    </row>
    <row r="72" spans="1:15" ht="13.5" customHeight="1" hidden="1">
      <c r="A72" s="82"/>
      <c r="B72" s="230" t="s">
        <v>33</v>
      </c>
      <c r="C72" s="231"/>
      <c r="D72" s="63"/>
      <c r="E72" s="63"/>
      <c r="F72" s="63"/>
      <c r="G72" s="63"/>
      <c r="H72" s="64" t="s">
        <v>47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65">
        <v>0</v>
      </c>
      <c r="O72" s="50"/>
    </row>
    <row r="73" spans="1:15" ht="13.5" customHeight="1" hidden="1">
      <c r="A73" s="82"/>
      <c r="B73" s="234" t="s">
        <v>34</v>
      </c>
      <c r="C73" s="235"/>
      <c r="D73" s="63"/>
      <c r="E73" s="63"/>
      <c r="F73" s="63"/>
      <c r="G73" s="63"/>
      <c r="H73" s="64" t="s">
        <v>47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65">
        <v>0</v>
      </c>
      <c r="O73" s="50"/>
    </row>
    <row r="74" spans="1:15" ht="15" hidden="1">
      <c r="A74" s="66"/>
      <c r="B74" s="67"/>
      <c r="C74" s="68" t="s">
        <v>35</v>
      </c>
      <c r="D74" s="69"/>
      <c r="E74" s="69"/>
      <c r="F74" s="69"/>
      <c r="G74" s="69"/>
      <c r="H74" s="70"/>
      <c r="I74" s="71">
        <f aca="true" t="shared" si="4" ref="I74:N74">SUM(I67:I73)</f>
        <v>0</v>
      </c>
      <c r="J74" s="71">
        <f t="shared" si="4"/>
        <v>0</v>
      </c>
      <c r="K74" s="71">
        <f t="shared" si="4"/>
        <v>0</v>
      </c>
      <c r="L74" s="71">
        <f t="shared" si="4"/>
        <v>0</v>
      </c>
      <c r="M74" s="71">
        <f t="shared" si="4"/>
        <v>0</v>
      </c>
      <c r="N74" s="72">
        <f t="shared" si="4"/>
        <v>0</v>
      </c>
      <c r="O74" s="50"/>
    </row>
    <row r="75" spans="1:15" ht="3" customHeight="1" hidden="1">
      <c r="A75" s="90"/>
      <c r="B75" s="91"/>
      <c r="C75" s="14"/>
      <c r="D75" s="75"/>
      <c r="E75" s="75"/>
      <c r="F75" s="75"/>
      <c r="G75" s="75"/>
      <c r="H75" s="85"/>
      <c r="I75" s="86"/>
      <c r="J75" s="87"/>
      <c r="K75" s="87"/>
      <c r="L75" s="88"/>
      <c r="M75" s="87"/>
      <c r="N75" s="89"/>
      <c r="O75" s="50"/>
    </row>
    <row r="76" spans="1:15" ht="15" hidden="1">
      <c r="A76" s="92" t="s">
        <v>44</v>
      </c>
      <c r="B76" s="93"/>
      <c r="C76" s="94"/>
      <c r="D76" s="26" t="s">
        <v>44</v>
      </c>
      <c r="E76" s="27" t="s">
        <v>44</v>
      </c>
      <c r="F76" s="26" t="s">
        <v>44</v>
      </c>
      <c r="G76" s="54" t="s">
        <v>49</v>
      </c>
      <c r="H76" s="38"/>
      <c r="I76" s="79"/>
      <c r="J76" s="80"/>
      <c r="K76" s="80"/>
      <c r="L76" s="80"/>
      <c r="M76" s="80"/>
      <c r="N76" s="81"/>
      <c r="O76" s="50"/>
    </row>
    <row r="77" spans="1:15" ht="15" hidden="1">
      <c r="A77" s="82"/>
      <c r="B77" s="61" t="s">
        <v>28</v>
      </c>
      <c r="C77" s="62"/>
      <c r="D77" s="63"/>
      <c r="E77" s="63"/>
      <c r="F77" s="63"/>
      <c r="G77" s="63"/>
      <c r="H77" s="64" t="s">
        <v>47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95">
        <v>0</v>
      </c>
      <c r="O77" s="50"/>
    </row>
    <row r="78" spans="1:15" ht="15" hidden="1">
      <c r="A78" s="82"/>
      <c r="B78" s="61" t="s">
        <v>29</v>
      </c>
      <c r="C78" s="62"/>
      <c r="D78" s="63"/>
      <c r="E78" s="63"/>
      <c r="F78" s="63"/>
      <c r="G78" s="63"/>
      <c r="H78" s="64" t="s">
        <v>47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95">
        <v>0</v>
      </c>
      <c r="O78" s="50"/>
    </row>
    <row r="79" spans="1:15" ht="15" hidden="1">
      <c r="A79" s="82"/>
      <c r="B79" s="61" t="s">
        <v>30</v>
      </c>
      <c r="C79" s="62"/>
      <c r="D79" s="63"/>
      <c r="E79" s="63"/>
      <c r="F79" s="63"/>
      <c r="G79" s="63"/>
      <c r="H79" s="64" t="s">
        <v>47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95">
        <v>0</v>
      </c>
      <c r="O79" s="50"/>
    </row>
    <row r="80" spans="1:15" ht="15" hidden="1">
      <c r="A80" s="82"/>
      <c r="B80" s="230" t="s">
        <v>31</v>
      </c>
      <c r="C80" s="231"/>
      <c r="D80" s="63"/>
      <c r="E80" s="63"/>
      <c r="F80" s="63"/>
      <c r="G80" s="63"/>
      <c r="H80" s="64" t="s">
        <v>47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95">
        <v>0</v>
      </c>
      <c r="O80" s="50"/>
    </row>
    <row r="81" spans="1:15" ht="15" hidden="1">
      <c r="A81" s="82"/>
      <c r="B81" s="232" t="s">
        <v>32</v>
      </c>
      <c r="C81" s="233"/>
      <c r="D81" s="63"/>
      <c r="E81" s="63"/>
      <c r="F81" s="63"/>
      <c r="G81" s="63"/>
      <c r="H81" s="64" t="s">
        <v>47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95">
        <v>0</v>
      </c>
      <c r="O81" s="50"/>
    </row>
    <row r="82" spans="1:15" ht="15" hidden="1">
      <c r="A82" s="82"/>
      <c r="B82" s="230" t="s">
        <v>33</v>
      </c>
      <c r="C82" s="231"/>
      <c r="D82" s="63"/>
      <c r="E82" s="63"/>
      <c r="F82" s="63"/>
      <c r="G82" s="63"/>
      <c r="H82" s="64" t="s">
        <v>47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95">
        <v>0</v>
      </c>
      <c r="O82" s="50"/>
    </row>
    <row r="83" spans="1:15" ht="15" hidden="1">
      <c r="A83" s="82"/>
      <c r="B83" s="234" t="s">
        <v>34</v>
      </c>
      <c r="C83" s="235"/>
      <c r="D83" s="63"/>
      <c r="E83" s="63"/>
      <c r="F83" s="63"/>
      <c r="G83" s="63"/>
      <c r="H83" s="64" t="s">
        <v>47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95">
        <v>0</v>
      </c>
      <c r="O83" s="50"/>
    </row>
    <row r="84" spans="1:15" ht="15" hidden="1">
      <c r="A84" s="66"/>
      <c r="B84" s="67"/>
      <c r="C84" s="68" t="s">
        <v>35</v>
      </c>
      <c r="D84" s="69"/>
      <c r="E84" s="69"/>
      <c r="F84" s="69"/>
      <c r="G84" s="69"/>
      <c r="H84" s="70"/>
      <c r="I84" s="71">
        <f aca="true" t="shared" si="5" ref="I84:N84">SUM(I77:I83)</f>
        <v>0</v>
      </c>
      <c r="J84" s="71">
        <f t="shared" si="5"/>
        <v>0</v>
      </c>
      <c r="K84" s="71">
        <f t="shared" si="5"/>
        <v>0</v>
      </c>
      <c r="L84" s="71">
        <f t="shared" si="5"/>
        <v>0</v>
      </c>
      <c r="M84" s="71">
        <f t="shared" si="5"/>
        <v>0</v>
      </c>
      <c r="N84" s="72">
        <f t="shared" si="5"/>
        <v>0</v>
      </c>
      <c r="O84" s="50"/>
    </row>
    <row r="85" spans="1:15" ht="3" customHeight="1" hidden="1">
      <c r="A85" s="90"/>
      <c r="B85" s="91"/>
      <c r="C85" s="14"/>
      <c r="D85" s="75"/>
      <c r="E85" s="75"/>
      <c r="F85" s="75"/>
      <c r="G85" s="75"/>
      <c r="H85" s="85"/>
      <c r="I85" s="86"/>
      <c r="J85" s="87"/>
      <c r="K85" s="87"/>
      <c r="L85" s="88"/>
      <c r="M85" s="87"/>
      <c r="N85" s="89"/>
      <c r="O85" s="50"/>
    </row>
    <row r="86" spans="1:15" ht="15" hidden="1">
      <c r="A86" s="92" t="s">
        <v>44</v>
      </c>
      <c r="B86" s="93"/>
      <c r="C86" s="94"/>
      <c r="D86" s="26" t="s">
        <v>44</v>
      </c>
      <c r="E86" s="27" t="s">
        <v>44</v>
      </c>
      <c r="F86" s="26" t="s">
        <v>44</v>
      </c>
      <c r="G86" s="54" t="s">
        <v>49</v>
      </c>
      <c r="H86" s="38"/>
      <c r="I86" s="79"/>
      <c r="J86" s="80"/>
      <c r="K86" s="80"/>
      <c r="L86" s="80"/>
      <c r="M86" s="80"/>
      <c r="N86" s="81"/>
      <c r="O86" s="50"/>
    </row>
    <row r="87" spans="1:15" ht="15" hidden="1">
      <c r="A87" s="82"/>
      <c r="B87" s="61" t="s">
        <v>28</v>
      </c>
      <c r="C87" s="62"/>
      <c r="D87" s="63"/>
      <c r="E87" s="63"/>
      <c r="F87" s="63"/>
      <c r="G87" s="63"/>
      <c r="H87" s="64" t="s">
        <v>47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95">
        <v>0</v>
      </c>
      <c r="O87" s="50"/>
    </row>
    <row r="88" spans="1:15" ht="15" hidden="1">
      <c r="A88" s="82"/>
      <c r="B88" s="61" t="s">
        <v>29</v>
      </c>
      <c r="C88" s="62"/>
      <c r="D88" s="63"/>
      <c r="E88" s="63"/>
      <c r="F88" s="63"/>
      <c r="G88" s="63"/>
      <c r="H88" s="64" t="s">
        <v>47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95">
        <v>0</v>
      </c>
      <c r="O88" s="50"/>
    </row>
    <row r="89" spans="1:15" ht="15" hidden="1">
      <c r="A89" s="82"/>
      <c r="B89" s="61" t="s">
        <v>30</v>
      </c>
      <c r="C89" s="62"/>
      <c r="D89" s="63"/>
      <c r="E89" s="63"/>
      <c r="F89" s="63"/>
      <c r="G89" s="63"/>
      <c r="H89" s="64" t="s">
        <v>47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95">
        <v>0</v>
      </c>
      <c r="O89" s="50"/>
    </row>
    <row r="90" spans="1:15" ht="15" hidden="1">
      <c r="A90" s="82"/>
      <c r="B90" s="230" t="s">
        <v>31</v>
      </c>
      <c r="C90" s="231"/>
      <c r="D90" s="63"/>
      <c r="E90" s="63"/>
      <c r="F90" s="63"/>
      <c r="G90" s="63"/>
      <c r="H90" s="64" t="s">
        <v>47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95">
        <v>0</v>
      </c>
      <c r="O90" s="50"/>
    </row>
    <row r="91" spans="1:15" ht="15" hidden="1">
      <c r="A91" s="82"/>
      <c r="B91" s="232" t="s">
        <v>32</v>
      </c>
      <c r="C91" s="233"/>
      <c r="D91" s="63"/>
      <c r="E91" s="63"/>
      <c r="F91" s="63"/>
      <c r="G91" s="63"/>
      <c r="H91" s="64" t="s">
        <v>47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95">
        <v>0</v>
      </c>
      <c r="O91" s="50"/>
    </row>
    <row r="92" spans="1:15" ht="15" hidden="1">
      <c r="A92" s="82"/>
      <c r="B92" s="230" t="s">
        <v>33</v>
      </c>
      <c r="C92" s="231"/>
      <c r="D92" s="63"/>
      <c r="E92" s="63"/>
      <c r="F92" s="63"/>
      <c r="G92" s="63"/>
      <c r="H92" s="64" t="s">
        <v>47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95">
        <v>0</v>
      </c>
      <c r="O92" s="50"/>
    </row>
    <row r="93" spans="1:15" ht="15" hidden="1">
      <c r="A93" s="82"/>
      <c r="B93" s="234" t="s">
        <v>34</v>
      </c>
      <c r="C93" s="235"/>
      <c r="D93" s="63"/>
      <c r="E93" s="63"/>
      <c r="F93" s="63"/>
      <c r="G93" s="63"/>
      <c r="H93" s="96" t="s">
        <v>47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95">
        <v>0</v>
      </c>
      <c r="O93" s="50"/>
    </row>
    <row r="94" spans="1:15" ht="12.75" customHeight="1" hidden="1">
      <c r="A94" s="66"/>
      <c r="B94" s="67"/>
      <c r="C94" s="68" t="s">
        <v>35</v>
      </c>
      <c r="D94" s="69"/>
      <c r="E94" s="69"/>
      <c r="F94" s="69"/>
      <c r="G94" s="69"/>
      <c r="H94" s="97"/>
      <c r="I94" s="71">
        <f aca="true" t="shared" si="6" ref="I94:N94">SUM(I87:I93)</f>
        <v>0</v>
      </c>
      <c r="J94" s="71">
        <f t="shared" si="6"/>
        <v>0</v>
      </c>
      <c r="K94" s="71">
        <f t="shared" si="6"/>
        <v>0</v>
      </c>
      <c r="L94" s="71">
        <f t="shared" si="6"/>
        <v>0</v>
      </c>
      <c r="M94" s="71">
        <f t="shared" si="6"/>
        <v>0</v>
      </c>
      <c r="N94" s="72">
        <f t="shared" si="6"/>
        <v>0</v>
      </c>
      <c r="O94" s="50"/>
    </row>
    <row r="95" spans="1:14" ht="3" customHeight="1">
      <c r="A95" s="98"/>
      <c r="B95" s="14"/>
      <c r="C95" s="14"/>
      <c r="D95" s="99"/>
      <c r="E95" s="99"/>
      <c r="F95" s="99"/>
      <c r="G95" s="100"/>
      <c r="H95" s="101"/>
      <c r="I95" s="102"/>
      <c r="J95" s="103"/>
      <c r="K95" s="103"/>
      <c r="L95" s="104"/>
      <c r="M95" s="103"/>
      <c r="N95" s="105"/>
    </row>
    <row r="96" spans="1:15" ht="15.75" thickBot="1">
      <c r="A96" s="41" t="s">
        <v>36</v>
      </c>
      <c r="B96" s="42"/>
      <c r="C96" s="42"/>
      <c r="D96" s="43"/>
      <c r="E96" s="43"/>
      <c r="F96" s="43"/>
      <c r="G96" s="106"/>
      <c r="H96" s="107"/>
      <c r="I96" s="45">
        <f aca="true" t="shared" si="7" ref="I96:N96">I74+I64+I54+I44+I84+I94</f>
        <v>0</v>
      </c>
      <c r="J96" s="45">
        <f t="shared" si="7"/>
        <v>0</v>
      </c>
      <c r="K96" s="45">
        <f t="shared" si="7"/>
        <v>58946.450000000004</v>
      </c>
      <c r="L96" s="45">
        <f t="shared" si="7"/>
        <v>145853.71000000002</v>
      </c>
      <c r="M96" s="45">
        <f t="shared" si="7"/>
        <v>152231.09</v>
      </c>
      <c r="N96" s="46">
        <f t="shared" si="7"/>
        <v>0</v>
      </c>
      <c r="O96" s="108"/>
    </row>
    <row r="97" spans="1:15" ht="3" customHeight="1" thickBot="1">
      <c r="A97" s="14"/>
      <c r="B97" s="14"/>
      <c r="C97" s="14"/>
      <c r="D97" s="14"/>
      <c r="E97" s="14"/>
      <c r="F97" s="14"/>
      <c r="G97" s="109"/>
      <c r="H97" s="109"/>
      <c r="I97" s="109"/>
      <c r="J97" s="110"/>
      <c r="K97" s="110"/>
      <c r="L97" s="110"/>
      <c r="M97" s="110"/>
      <c r="N97" s="108"/>
      <c r="O97" s="108"/>
    </row>
    <row r="98" spans="1:15" ht="22.5" customHeight="1" thickBot="1" thickTop="1">
      <c r="A98" s="237" t="s">
        <v>37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108"/>
    </row>
    <row r="99" spans="1:15" ht="3" customHeight="1" thickTop="1">
      <c r="A99" s="14"/>
      <c r="B99" s="14"/>
      <c r="C99" s="14"/>
      <c r="D99" s="14"/>
      <c r="E99" s="14"/>
      <c r="F99" s="14"/>
      <c r="G99" s="109"/>
      <c r="H99" s="109"/>
      <c r="I99" s="109"/>
      <c r="J99" s="110"/>
      <c r="K99" s="110"/>
      <c r="L99" s="110"/>
      <c r="M99" s="110"/>
      <c r="N99" s="108"/>
      <c r="O99" s="108"/>
    </row>
    <row r="100" spans="1:15" ht="15">
      <c r="A100" s="16" t="s">
        <v>59</v>
      </c>
      <c r="B100" s="14"/>
      <c r="C100" s="14"/>
      <c r="D100" s="14"/>
      <c r="E100" s="14"/>
      <c r="F100" s="14"/>
      <c r="G100" s="109"/>
      <c r="H100" s="109"/>
      <c r="I100" s="109"/>
      <c r="J100" s="110"/>
      <c r="K100" s="110"/>
      <c r="L100" s="110"/>
      <c r="M100" s="110"/>
      <c r="N100" s="110"/>
      <c r="O100" s="110"/>
    </row>
    <row r="101" spans="1:15" ht="3" customHeight="1" thickBot="1">
      <c r="A101" s="14"/>
      <c r="B101" s="14"/>
      <c r="C101" s="14"/>
      <c r="D101" s="14"/>
      <c r="E101" s="14"/>
      <c r="F101" s="14"/>
      <c r="G101" s="109"/>
      <c r="H101" s="109"/>
      <c r="I101" s="109"/>
      <c r="J101" s="110"/>
      <c r="K101" s="110"/>
      <c r="L101" s="110"/>
      <c r="M101" s="110"/>
      <c r="N101" s="110"/>
      <c r="O101" s="110"/>
    </row>
    <row r="102" spans="1:15" ht="15" customHeight="1">
      <c r="A102" s="238" t="s">
        <v>17</v>
      </c>
      <c r="B102" s="239"/>
      <c r="C102" s="240"/>
      <c r="D102" s="244" t="s">
        <v>38</v>
      </c>
      <c r="E102" s="244" t="s">
        <v>26</v>
      </c>
      <c r="F102" s="246" t="s">
        <v>20</v>
      </c>
      <c r="G102" s="244" t="s">
        <v>21</v>
      </c>
      <c r="H102" s="248" t="s">
        <v>39</v>
      </c>
      <c r="I102" s="111">
        <v>2013</v>
      </c>
      <c r="J102" s="112">
        <v>2014</v>
      </c>
      <c r="K102" s="113" t="s">
        <v>46</v>
      </c>
      <c r="L102" s="110"/>
      <c r="M102" s="110"/>
      <c r="N102" s="110"/>
      <c r="O102" s="110"/>
    </row>
    <row r="103" spans="1:15" ht="28.5" thickBot="1">
      <c r="A103" s="241"/>
      <c r="B103" s="242"/>
      <c r="C103" s="243"/>
      <c r="D103" s="245"/>
      <c r="E103" s="245"/>
      <c r="F103" s="247"/>
      <c r="G103" s="245"/>
      <c r="H103" s="249"/>
      <c r="I103" s="137" t="s">
        <v>40</v>
      </c>
      <c r="J103" s="114" t="s">
        <v>40</v>
      </c>
      <c r="K103" s="115" t="s">
        <v>49</v>
      </c>
      <c r="L103" s="110"/>
      <c r="M103" s="110"/>
      <c r="N103" s="110"/>
      <c r="O103" s="110"/>
    </row>
    <row r="104" spans="1:15" ht="47.25" customHeight="1">
      <c r="A104" s="116" t="s">
        <v>66</v>
      </c>
      <c r="B104" s="25"/>
      <c r="C104" s="25"/>
      <c r="D104" s="26"/>
      <c r="E104" s="53"/>
      <c r="F104" s="26"/>
      <c r="G104" s="28"/>
      <c r="H104" s="117" t="s">
        <v>52</v>
      </c>
      <c r="I104" s="118">
        <v>0</v>
      </c>
      <c r="J104" s="118">
        <v>0</v>
      </c>
      <c r="K104" s="119">
        <v>0</v>
      </c>
      <c r="L104" s="110"/>
      <c r="M104" s="110"/>
      <c r="N104" s="110"/>
      <c r="O104" s="110"/>
    </row>
    <row r="105" spans="1:15" ht="15">
      <c r="A105" s="116"/>
      <c r="B105" s="33"/>
      <c r="C105" s="33"/>
      <c r="D105" s="26"/>
      <c r="E105" s="53"/>
      <c r="F105" s="26"/>
      <c r="G105" s="28"/>
      <c r="H105" s="117"/>
      <c r="I105" s="118">
        <v>0</v>
      </c>
      <c r="J105" s="120">
        <v>0</v>
      </c>
      <c r="K105" s="65">
        <v>0</v>
      </c>
      <c r="L105" s="110"/>
      <c r="M105" s="110"/>
      <c r="N105" s="110"/>
      <c r="O105" s="110"/>
    </row>
    <row r="106" spans="1:15" ht="15">
      <c r="A106" s="116" t="s">
        <v>44</v>
      </c>
      <c r="B106" s="33"/>
      <c r="C106" s="33"/>
      <c r="D106" s="26" t="s">
        <v>44</v>
      </c>
      <c r="E106" s="27" t="s">
        <v>44</v>
      </c>
      <c r="F106" s="26" t="s">
        <v>44</v>
      </c>
      <c r="G106" s="28" t="s">
        <v>44</v>
      </c>
      <c r="H106" s="64" t="s">
        <v>47</v>
      </c>
      <c r="I106" s="118">
        <v>0</v>
      </c>
      <c r="J106" s="120">
        <v>0</v>
      </c>
      <c r="K106" s="65">
        <v>0</v>
      </c>
      <c r="L106" s="110"/>
      <c r="M106" s="110"/>
      <c r="N106" s="110"/>
      <c r="O106" s="110"/>
    </row>
    <row r="107" spans="1:15" ht="15" hidden="1">
      <c r="A107" s="116" t="s">
        <v>44</v>
      </c>
      <c r="B107" s="33"/>
      <c r="C107" s="33"/>
      <c r="D107" s="26" t="s">
        <v>44</v>
      </c>
      <c r="E107" s="27" t="s">
        <v>44</v>
      </c>
      <c r="F107" s="26" t="s">
        <v>44</v>
      </c>
      <c r="G107" s="28" t="s">
        <v>44</v>
      </c>
      <c r="H107" s="64" t="s">
        <v>47</v>
      </c>
      <c r="I107" s="118">
        <v>0</v>
      </c>
      <c r="J107" s="120">
        <v>0</v>
      </c>
      <c r="K107" s="65">
        <v>0</v>
      </c>
      <c r="L107" s="110"/>
      <c r="M107" s="110"/>
      <c r="N107" s="110"/>
      <c r="O107" s="110"/>
    </row>
    <row r="108" spans="1:15" ht="15" hidden="1">
      <c r="A108" s="116" t="s">
        <v>44</v>
      </c>
      <c r="B108" s="33"/>
      <c r="C108" s="33"/>
      <c r="D108" s="26" t="s">
        <v>44</v>
      </c>
      <c r="E108" s="27" t="s">
        <v>44</v>
      </c>
      <c r="F108" s="26" t="s">
        <v>44</v>
      </c>
      <c r="G108" s="28" t="s">
        <v>44</v>
      </c>
      <c r="H108" s="64" t="s">
        <v>47</v>
      </c>
      <c r="I108" s="118">
        <v>0</v>
      </c>
      <c r="J108" s="120">
        <v>0</v>
      </c>
      <c r="K108" s="65">
        <v>0</v>
      </c>
      <c r="L108" s="110"/>
      <c r="M108" s="110"/>
      <c r="N108" s="110"/>
      <c r="O108" s="110"/>
    </row>
    <row r="109" spans="1:15" ht="15" hidden="1">
      <c r="A109" s="116" t="s">
        <v>44</v>
      </c>
      <c r="B109" s="33"/>
      <c r="C109" s="33"/>
      <c r="D109" s="26" t="s">
        <v>44</v>
      </c>
      <c r="E109" s="27" t="s">
        <v>44</v>
      </c>
      <c r="F109" s="26" t="s">
        <v>44</v>
      </c>
      <c r="G109" s="28" t="s">
        <v>44</v>
      </c>
      <c r="H109" s="64" t="s">
        <v>47</v>
      </c>
      <c r="I109" s="118">
        <v>0</v>
      </c>
      <c r="J109" s="120">
        <v>0</v>
      </c>
      <c r="K109" s="65">
        <v>0</v>
      </c>
      <c r="L109" s="110"/>
      <c r="M109" s="110"/>
      <c r="N109" s="110"/>
      <c r="O109" s="110"/>
    </row>
    <row r="110" spans="1:15" ht="15.75" thickBot="1">
      <c r="A110" s="41"/>
      <c r="B110" s="42"/>
      <c r="C110" s="121" t="s">
        <v>24</v>
      </c>
      <c r="D110" s="122"/>
      <c r="E110" s="122"/>
      <c r="F110" s="122"/>
      <c r="G110" s="122"/>
      <c r="H110" s="123"/>
      <c r="I110" s="124">
        <f>SUM(I104:I109)</f>
        <v>0</v>
      </c>
      <c r="J110" s="124">
        <f>SUM(J104:J109)</f>
        <v>0</v>
      </c>
      <c r="K110" s="125">
        <f>SUM(K104:K109)</f>
        <v>0</v>
      </c>
      <c r="L110" s="110"/>
      <c r="M110" s="110"/>
      <c r="N110" s="110"/>
      <c r="O110" s="110"/>
    </row>
    <row r="111" spans="1:15" ht="3" customHeight="1">
      <c r="A111" s="14"/>
      <c r="B111" s="14"/>
      <c r="C111" s="14"/>
      <c r="D111" s="14"/>
      <c r="E111" s="14"/>
      <c r="F111" s="14"/>
      <c r="G111" s="109"/>
      <c r="H111" s="109"/>
      <c r="I111" s="109"/>
      <c r="J111" s="110"/>
      <c r="K111" s="110"/>
      <c r="L111" s="110"/>
      <c r="M111" s="110"/>
      <c r="N111" s="110"/>
      <c r="O111" s="110"/>
    </row>
    <row r="112" spans="1:15" ht="15">
      <c r="A112" s="13" t="s">
        <v>41</v>
      </c>
      <c r="B112" s="13"/>
      <c r="C112" s="13"/>
      <c r="D112" s="13"/>
      <c r="E112" s="13"/>
      <c r="F112" s="13"/>
      <c r="G112" s="13"/>
      <c r="H112" s="13"/>
      <c r="I112" s="13"/>
      <c r="J112" s="47"/>
      <c r="K112" s="47"/>
      <c r="L112" s="47"/>
      <c r="M112" s="47"/>
      <c r="N112" s="108"/>
      <c r="O112" s="108"/>
    </row>
    <row r="113" spans="1:15" ht="33.75" customHeight="1">
      <c r="A113" s="128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108"/>
    </row>
    <row r="114" spans="1:15" ht="16.5" customHeight="1">
      <c r="A114" s="127">
        <v>1</v>
      </c>
      <c r="B114" s="251" t="s">
        <v>42</v>
      </c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108"/>
    </row>
    <row r="115" spans="1:14" ht="14.25" customHeight="1">
      <c r="A115" s="127"/>
      <c r="B115" s="236" t="s">
        <v>60</v>
      </c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</row>
    <row r="116" spans="1:14" ht="15" customHeight="1">
      <c r="A116" s="127" t="s">
        <v>49</v>
      </c>
      <c r="B116" s="236" t="s">
        <v>140</v>
      </c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</row>
    <row r="117" spans="1:15" ht="15">
      <c r="A117" s="127" t="s">
        <v>49</v>
      </c>
      <c r="B117" s="236" t="s">
        <v>141</v>
      </c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108"/>
    </row>
    <row r="118" spans="1:14" ht="15">
      <c r="A118" s="127" t="s">
        <v>49</v>
      </c>
      <c r="B118" s="236" t="s">
        <v>53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</row>
    <row r="119" spans="1:14" ht="15">
      <c r="A119" t="s">
        <v>49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</row>
    <row r="120" spans="1:14" ht="15">
      <c r="A120" s="126"/>
      <c r="B120" s="236" t="s">
        <v>53</v>
      </c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</row>
    <row r="121" spans="1:14" ht="15">
      <c r="A121" s="126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</row>
    <row r="122" spans="1:6" ht="15">
      <c r="A122" s="126"/>
      <c r="D122" s="129"/>
      <c r="E122" s="130"/>
      <c r="F122" s="130"/>
    </row>
    <row r="123" spans="4:6" ht="15">
      <c r="D123" s="129"/>
      <c r="E123" s="130"/>
      <c r="F123" s="130"/>
    </row>
    <row r="124" spans="3:6" ht="15">
      <c r="C124" s="131"/>
      <c r="D124" s="129"/>
      <c r="E124" s="130"/>
      <c r="F124" s="130"/>
    </row>
  </sheetData>
  <mergeCells count="67">
    <mergeCell ref="B117:N117"/>
    <mergeCell ref="B118:N118"/>
    <mergeCell ref="B119:N119"/>
    <mergeCell ref="B120:N120"/>
    <mergeCell ref="B121:N121"/>
    <mergeCell ref="B116:N116"/>
    <mergeCell ref="B93:C93"/>
    <mergeCell ref="A98:N98"/>
    <mergeCell ref="A102:C103"/>
    <mergeCell ref="D102:D103"/>
    <mergeCell ref="E102:E103"/>
    <mergeCell ref="F102:F103"/>
    <mergeCell ref="G102:G103"/>
    <mergeCell ref="H102:H103"/>
    <mergeCell ref="B113:N113"/>
    <mergeCell ref="B114:N114"/>
    <mergeCell ref="B115:N115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B62:C62"/>
    <mergeCell ref="A19:N19"/>
    <mergeCell ref="B40:C40"/>
    <mergeCell ref="B41:C41"/>
    <mergeCell ref="B42:C42"/>
    <mergeCell ref="B43:C43"/>
    <mergeCell ref="B50:C50"/>
    <mergeCell ref="B51:C51"/>
    <mergeCell ref="B52:C52"/>
    <mergeCell ref="B53:C53"/>
    <mergeCell ref="B60:C60"/>
    <mergeCell ref="B61:C61"/>
    <mergeCell ref="A13:N13"/>
    <mergeCell ref="A15:N15"/>
    <mergeCell ref="A17:D17"/>
    <mergeCell ref="E17:G17"/>
    <mergeCell ref="H17:L17"/>
    <mergeCell ref="M17:N17"/>
    <mergeCell ref="A10:C10"/>
    <mergeCell ref="D10:J10"/>
    <mergeCell ref="M10:N10"/>
    <mergeCell ref="A11:C11"/>
    <mergeCell ref="D11:J11"/>
    <mergeCell ref="M11:N11"/>
    <mergeCell ref="A7:C7"/>
    <mergeCell ref="D7:J7"/>
    <mergeCell ref="A8:C8"/>
    <mergeCell ref="D8:J8"/>
    <mergeCell ref="A9:C9"/>
    <mergeCell ref="D9:J9"/>
    <mergeCell ref="A6:C6"/>
    <mergeCell ref="D6:J6"/>
    <mergeCell ref="K6:L6"/>
    <mergeCell ref="A1:N1"/>
    <mergeCell ref="A3:N3"/>
    <mergeCell ref="A4:N4"/>
    <mergeCell ref="A5:C5"/>
    <mergeCell ref="D5:N5"/>
  </mergeCells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 topLeftCell="H1">
      <selection activeCell="Z56" sqref="Z56"/>
    </sheetView>
  </sheetViews>
  <sheetFormatPr defaultColWidth="9.140625" defaultRowHeight="15"/>
  <cols>
    <col min="1" max="1" width="14.28125" style="0" customWidth="1"/>
    <col min="2" max="2" width="13.28125" style="0" bestFit="1" customWidth="1"/>
    <col min="3" max="3" width="12.421875" style="0" bestFit="1" customWidth="1"/>
    <col min="4" max="4" width="11.421875" style="0" bestFit="1" customWidth="1"/>
    <col min="6" max="6" width="10.421875" style="0" bestFit="1" customWidth="1"/>
    <col min="7" max="7" width="16.7109375" style="0" customWidth="1"/>
    <col min="10" max="10" width="12.421875" style="141" bestFit="1" customWidth="1"/>
    <col min="11" max="11" width="19.57421875" style="0" customWidth="1"/>
    <col min="12" max="12" width="14.28125" style="0" customWidth="1"/>
    <col min="13" max="13" width="15.57421875" style="0" hidden="1" customWidth="1"/>
    <col min="14" max="14" width="13.28125" style="142" hidden="1" customWidth="1"/>
    <col min="15" max="15" width="16.421875" style="0" hidden="1" customWidth="1"/>
    <col min="16" max="17" width="17.7109375" style="0" hidden="1" customWidth="1"/>
    <col min="18" max="18" width="13.28125" style="142" hidden="1" customWidth="1"/>
    <col min="19" max="19" width="13.28125" style="143" hidden="1" customWidth="1"/>
    <col min="20" max="20" width="11.7109375" style="130" bestFit="1" customWidth="1"/>
    <col min="21" max="21" width="12.421875" style="142" bestFit="1" customWidth="1"/>
    <col min="22" max="22" width="17.7109375" style="143" customWidth="1"/>
    <col min="23" max="23" width="17.7109375" style="130" customWidth="1"/>
    <col min="24" max="24" width="18.28125" style="0" customWidth="1"/>
    <col min="25" max="25" width="16.140625" style="0" customWidth="1"/>
    <col min="26" max="26" width="12.8515625" style="0" bestFit="1" customWidth="1"/>
  </cols>
  <sheetData>
    <row r="1" spans="12:13" ht="15">
      <c r="L1" s="130" t="s">
        <v>68</v>
      </c>
      <c r="M1" s="130" t="s">
        <v>69</v>
      </c>
    </row>
    <row r="2" spans="1:26" ht="51.75">
      <c r="A2" s="141">
        <v>6218</v>
      </c>
      <c r="B2" s="130" t="s">
        <v>61</v>
      </c>
      <c r="C2" s="130" t="s">
        <v>49</v>
      </c>
      <c r="D2" s="130" t="s">
        <v>62</v>
      </c>
      <c r="F2" s="130" t="s">
        <v>70</v>
      </c>
      <c r="J2" s="144" t="s">
        <v>71</v>
      </c>
      <c r="K2" s="145" t="s">
        <v>72</v>
      </c>
      <c r="L2" s="146">
        <v>2010</v>
      </c>
      <c r="M2" s="145">
        <v>2011</v>
      </c>
      <c r="N2" s="147">
        <v>2012</v>
      </c>
      <c r="O2" t="s">
        <v>73</v>
      </c>
      <c r="P2" s="148" t="s">
        <v>74</v>
      </c>
      <c r="Q2" s="148" t="s">
        <v>75</v>
      </c>
      <c r="R2" s="149">
        <v>2013</v>
      </c>
      <c r="S2" s="150" t="s">
        <v>76</v>
      </c>
      <c r="T2" s="151" t="s">
        <v>77</v>
      </c>
      <c r="U2" s="152">
        <v>2014</v>
      </c>
      <c r="V2" s="143" t="s">
        <v>78</v>
      </c>
      <c r="W2" s="148" t="s">
        <v>79</v>
      </c>
      <c r="X2" s="148" t="s">
        <v>80</v>
      </c>
      <c r="Y2" s="130" t="s">
        <v>81</v>
      </c>
      <c r="Z2" t="s">
        <v>139</v>
      </c>
    </row>
    <row r="3" spans="1:21" ht="15.75">
      <c r="A3" s="153">
        <v>40299</v>
      </c>
      <c r="B3" s="154">
        <v>40390</v>
      </c>
      <c r="C3" s="155">
        <v>0</v>
      </c>
      <c r="D3" s="155"/>
      <c r="E3" s="155"/>
      <c r="G3" s="130" t="s">
        <v>70</v>
      </c>
      <c r="J3" s="144"/>
      <c r="K3" s="145"/>
      <c r="L3" s="156" t="s">
        <v>82</v>
      </c>
      <c r="M3" s="145" t="s">
        <v>83</v>
      </c>
      <c r="N3" s="142" t="s">
        <v>84</v>
      </c>
      <c r="R3" s="142" t="s">
        <v>85</v>
      </c>
      <c r="U3" s="142" t="s">
        <v>85</v>
      </c>
    </row>
    <row r="4" spans="1:13" ht="15">
      <c r="A4" s="153">
        <v>40391</v>
      </c>
      <c r="B4" s="154">
        <v>41121</v>
      </c>
      <c r="C4" s="155">
        <v>21.5</v>
      </c>
      <c r="D4" s="155">
        <v>11140.58</v>
      </c>
      <c r="E4" s="155"/>
      <c r="F4" s="157">
        <v>2011</v>
      </c>
      <c r="G4" s="155">
        <f>D4*12</f>
        <v>133686.96</v>
      </c>
      <c r="J4" s="141">
        <v>6110</v>
      </c>
      <c r="K4" s="158" t="s">
        <v>86</v>
      </c>
      <c r="L4" s="159"/>
      <c r="M4" s="160">
        <v>450</v>
      </c>
    </row>
    <row r="5" spans="1:13" ht="15">
      <c r="A5" s="153">
        <v>41122</v>
      </c>
      <c r="B5" s="154">
        <v>41851</v>
      </c>
      <c r="C5" s="155">
        <v>22.5</v>
      </c>
      <c r="D5" s="155">
        <v>11658.75</v>
      </c>
      <c r="E5" s="155"/>
      <c r="F5" s="157">
        <v>2012</v>
      </c>
      <c r="G5" s="155">
        <f>(D4*7)+(D5*5)</f>
        <v>136277.81</v>
      </c>
      <c r="J5" s="141">
        <v>6120</v>
      </c>
      <c r="K5" s="158" t="s">
        <v>87</v>
      </c>
      <c r="L5" s="159">
        <v>43759.22</v>
      </c>
      <c r="M5" s="160">
        <v>47100</v>
      </c>
    </row>
    <row r="6" spans="1:13" ht="15">
      <c r="A6" s="153">
        <v>41852</v>
      </c>
      <c r="B6" s="154">
        <v>42216</v>
      </c>
      <c r="C6" s="155">
        <v>23.5</v>
      </c>
      <c r="D6" s="155">
        <v>12176.92</v>
      </c>
      <c r="E6" s="155"/>
      <c r="F6" s="157">
        <v>2013</v>
      </c>
      <c r="G6" s="155">
        <f>(D5*12)</f>
        <v>139905</v>
      </c>
      <c r="J6" s="141">
        <v>6130</v>
      </c>
      <c r="K6" s="158" t="s">
        <v>88</v>
      </c>
      <c r="L6" s="159">
        <v>4126.52</v>
      </c>
      <c r="M6" s="160">
        <v>3690</v>
      </c>
    </row>
    <row r="7" spans="1:13" ht="15">
      <c r="A7" s="154"/>
      <c r="B7" s="154"/>
      <c r="C7" s="155"/>
      <c r="D7" s="155"/>
      <c r="E7" s="155"/>
      <c r="F7" s="141">
        <v>2014</v>
      </c>
      <c r="G7" s="155">
        <f>(D5*7)+(D6*5)</f>
        <v>142495.85</v>
      </c>
      <c r="J7" s="141">
        <v>6135</v>
      </c>
      <c r="K7" s="158" t="s">
        <v>89</v>
      </c>
      <c r="L7" s="159">
        <v>1539.51</v>
      </c>
      <c r="M7" s="160"/>
    </row>
    <row r="8" spans="1:13" ht="15">
      <c r="A8" s="154"/>
      <c r="B8" s="154"/>
      <c r="C8" s="155"/>
      <c r="D8" s="155"/>
      <c r="E8" s="155"/>
      <c r="F8" s="141">
        <v>2015</v>
      </c>
      <c r="G8" s="155">
        <f>D6*7</f>
        <v>85238.44</v>
      </c>
      <c r="J8" s="141">
        <v>6140</v>
      </c>
      <c r="K8" s="158" t="s">
        <v>90</v>
      </c>
      <c r="L8" s="159">
        <v>4670</v>
      </c>
      <c r="M8" s="160">
        <v>5155</v>
      </c>
    </row>
    <row r="9" spans="1:13" ht="15">
      <c r="A9" s="161" t="s">
        <v>91</v>
      </c>
      <c r="B9" s="161"/>
      <c r="C9" s="162"/>
      <c r="D9" s="162"/>
      <c r="E9" s="162"/>
      <c r="F9" s="163"/>
      <c r="G9" s="161"/>
      <c r="J9" s="141">
        <v>6210</v>
      </c>
      <c r="K9" s="158" t="s">
        <v>92</v>
      </c>
      <c r="L9" s="159">
        <v>189</v>
      </c>
      <c r="M9" s="160"/>
    </row>
    <row r="10" spans="1:13" ht="15">
      <c r="A10" s="164">
        <v>42005</v>
      </c>
      <c r="C10" s="165">
        <v>23.5</v>
      </c>
      <c r="D10" s="166">
        <f>(C10*$A$2)/12</f>
        <v>12176.916666666666</v>
      </c>
      <c r="E10" s="166"/>
      <c r="F10" s="167"/>
      <c r="G10" s="168"/>
      <c r="J10" s="141">
        <v>6220</v>
      </c>
      <c r="K10" s="158" t="s">
        <v>93</v>
      </c>
      <c r="L10" s="159"/>
      <c r="M10" s="160"/>
    </row>
    <row r="11" spans="1:13" ht="15">
      <c r="A11" s="164">
        <v>42036</v>
      </c>
      <c r="C11" s="165">
        <v>23.5</v>
      </c>
      <c r="D11" s="166">
        <f aca="true" t="shared" si="0" ref="D11:D16">(C11*$A$2)/12</f>
        <v>12176.916666666666</v>
      </c>
      <c r="E11" s="162"/>
      <c r="F11" s="163"/>
      <c r="G11" s="162"/>
      <c r="J11" s="141">
        <v>6240</v>
      </c>
      <c r="K11" s="158" t="s">
        <v>94</v>
      </c>
      <c r="L11" s="159"/>
      <c r="M11" s="160">
        <v>50</v>
      </c>
    </row>
    <row r="12" spans="1:13" ht="15">
      <c r="A12" s="164">
        <v>42064</v>
      </c>
      <c r="C12" s="165">
        <v>23.5</v>
      </c>
      <c r="D12" s="166">
        <f t="shared" si="0"/>
        <v>12176.916666666666</v>
      </c>
      <c r="E12" s="162"/>
      <c r="F12" s="163"/>
      <c r="G12" s="162"/>
      <c r="J12" s="141">
        <v>6250</v>
      </c>
      <c r="K12" s="158" t="s">
        <v>95</v>
      </c>
      <c r="L12" s="159">
        <v>105.12</v>
      </c>
      <c r="M12" s="160">
        <v>144</v>
      </c>
    </row>
    <row r="13" spans="1:13" ht="15">
      <c r="A13" s="164">
        <v>42095</v>
      </c>
      <c r="C13" s="165">
        <v>23.5</v>
      </c>
      <c r="D13" s="166">
        <f t="shared" si="0"/>
        <v>12176.916666666666</v>
      </c>
      <c r="E13" s="161"/>
      <c r="F13" s="163"/>
      <c r="G13" s="162"/>
      <c r="J13" s="141">
        <v>6260</v>
      </c>
      <c r="K13" s="158" t="s">
        <v>96</v>
      </c>
      <c r="L13" s="159"/>
      <c r="M13" s="160"/>
    </row>
    <row r="14" spans="1:13" ht="15">
      <c r="A14" s="164">
        <v>42125</v>
      </c>
      <c r="C14" s="165">
        <v>23.5</v>
      </c>
      <c r="D14" s="166">
        <f t="shared" si="0"/>
        <v>12176.916666666666</v>
      </c>
      <c r="E14" s="161"/>
      <c r="F14" s="161"/>
      <c r="G14" s="161"/>
      <c r="K14" s="158" t="s">
        <v>97</v>
      </c>
      <c r="L14" s="159"/>
      <c r="M14" s="160"/>
    </row>
    <row r="15" spans="1:13" ht="15">
      <c r="A15" s="164">
        <v>42156</v>
      </c>
      <c r="C15" s="165">
        <v>23.5</v>
      </c>
      <c r="D15" s="166">
        <f t="shared" si="0"/>
        <v>12176.916666666666</v>
      </c>
      <c r="E15" s="161"/>
      <c r="F15" s="161"/>
      <c r="G15" s="161"/>
      <c r="J15" s="141">
        <v>6280</v>
      </c>
      <c r="K15" s="158" t="s">
        <v>98</v>
      </c>
      <c r="L15" s="159">
        <v>674.75</v>
      </c>
      <c r="M15" s="160">
        <v>200</v>
      </c>
    </row>
    <row r="16" spans="1:13" ht="15">
      <c r="A16" s="164">
        <v>42186</v>
      </c>
      <c r="C16" s="165">
        <v>23.5</v>
      </c>
      <c r="D16" s="166">
        <f t="shared" si="0"/>
        <v>12176.916666666666</v>
      </c>
      <c r="E16" s="142"/>
      <c r="F16" s="142"/>
      <c r="G16" s="142"/>
      <c r="J16" s="141">
        <v>6290</v>
      </c>
      <c r="K16" s="158" t="s">
        <v>99</v>
      </c>
      <c r="L16" s="159">
        <v>21361.96</v>
      </c>
      <c r="M16" s="160">
        <v>21360</v>
      </c>
    </row>
    <row r="17" spans="1:13" ht="15">
      <c r="A17" s="169">
        <v>42217</v>
      </c>
      <c r="C17" s="142"/>
      <c r="D17" s="170">
        <v>11788.29</v>
      </c>
      <c r="J17" s="141">
        <v>6300</v>
      </c>
      <c r="K17" s="158" t="s">
        <v>100</v>
      </c>
      <c r="L17" s="159"/>
      <c r="M17" s="160">
        <v>400</v>
      </c>
    </row>
    <row r="18" spans="1:13" ht="15">
      <c r="A18" s="169">
        <v>42248</v>
      </c>
      <c r="C18" s="142"/>
      <c r="D18" s="170">
        <v>11788.29</v>
      </c>
      <c r="J18" s="141">
        <v>6305</v>
      </c>
      <c r="K18" s="158" t="s">
        <v>101</v>
      </c>
      <c r="L18" s="159">
        <v>517.06</v>
      </c>
      <c r="M18" s="160"/>
    </row>
    <row r="19" spans="1:13" ht="15">
      <c r="A19" s="169">
        <v>42278</v>
      </c>
      <c r="C19" s="142"/>
      <c r="D19" s="170">
        <v>11788.29</v>
      </c>
      <c r="J19" s="141">
        <v>6310</v>
      </c>
      <c r="K19" s="158" t="s">
        <v>102</v>
      </c>
      <c r="L19" s="159">
        <v>1132.36</v>
      </c>
      <c r="M19" s="160">
        <v>1800</v>
      </c>
    </row>
    <row r="20" spans="1:13" ht="15">
      <c r="A20" s="169">
        <v>42309</v>
      </c>
      <c r="C20" s="142"/>
      <c r="D20" s="170">
        <v>11788.29</v>
      </c>
      <c r="J20" s="141">
        <v>6320</v>
      </c>
      <c r="K20" s="158" t="s">
        <v>103</v>
      </c>
      <c r="L20" s="159">
        <v>9219.19</v>
      </c>
      <c r="M20" s="160">
        <v>800</v>
      </c>
    </row>
    <row r="21" spans="1:13" ht="15">
      <c r="A21" s="171">
        <v>42339</v>
      </c>
      <c r="B21" s="172"/>
      <c r="C21" s="173"/>
      <c r="D21" s="174">
        <v>11788.29</v>
      </c>
      <c r="E21" s="172"/>
      <c r="F21" s="172"/>
      <c r="G21" s="175">
        <f>SUM(D10:D21)</f>
        <v>144179.8666666667</v>
      </c>
      <c r="J21" s="141">
        <v>6325</v>
      </c>
      <c r="K21" s="158" t="s">
        <v>104</v>
      </c>
      <c r="L21" s="159">
        <v>1241.73</v>
      </c>
      <c r="M21" s="160">
        <v>1702.71</v>
      </c>
    </row>
    <row r="22" spans="1:13" ht="15">
      <c r="A22" s="169">
        <v>42370</v>
      </c>
      <c r="C22" s="142"/>
      <c r="D22" s="170">
        <v>11788.29</v>
      </c>
      <c r="J22" s="141">
        <v>6330</v>
      </c>
      <c r="K22" s="158" t="s">
        <v>105</v>
      </c>
      <c r="L22" s="159">
        <v>130686.13</v>
      </c>
      <c r="M22" s="160">
        <v>133900</v>
      </c>
    </row>
    <row r="23" spans="1:13" ht="15">
      <c r="A23" s="169">
        <v>42401</v>
      </c>
      <c r="C23" s="142"/>
      <c r="D23" s="170">
        <v>11788.29</v>
      </c>
      <c r="J23" s="141">
        <v>6340</v>
      </c>
      <c r="K23" s="158" t="s">
        <v>106</v>
      </c>
      <c r="L23" s="159">
        <v>3</v>
      </c>
      <c r="M23" s="160">
        <v>2000</v>
      </c>
    </row>
    <row r="24" spans="1:13" ht="15">
      <c r="A24" s="169">
        <v>42430</v>
      </c>
      <c r="C24" s="142"/>
      <c r="D24" s="170">
        <v>11788.29</v>
      </c>
      <c r="J24" s="141">
        <v>6350</v>
      </c>
      <c r="K24" s="158" t="s">
        <v>107</v>
      </c>
      <c r="L24" s="159"/>
      <c r="M24" s="160">
        <v>100</v>
      </c>
    </row>
    <row r="25" spans="1:13" ht="15">
      <c r="A25" s="169">
        <v>42461</v>
      </c>
      <c r="C25" s="142"/>
      <c r="D25" s="170">
        <v>11788.29</v>
      </c>
      <c r="J25" s="141">
        <v>6355</v>
      </c>
      <c r="K25" s="158" t="s">
        <v>108</v>
      </c>
      <c r="L25" s="159">
        <v>250</v>
      </c>
      <c r="M25" s="160">
        <v>200</v>
      </c>
    </row>
    <row r="26" spans="1:13" ht="15">
      <c r="A26" s="169">
        <v>42491</v>
      </c>
      <c r="C26" s="142"/>
      <c r="D26" s="170">
        <v>11788.29</v>
      </c>
      <c r="J26" s="141">
        <v>6360</v>
      </c>
      <c r="K26" s="158" t="s">
        <v>109</v>
      </c>
      <c r="L26" s="159">
        <v>105</v>
      </c>
      <c r="M26" s="160">
        <v>200</v>
      </c>
    </row>
    <row r="27" spans="1:13" ht="15">
      <c r="A27" s="169">
        <v>42522</v>
      </c>
      <c r="C27" s="142"/>
      <c r="D27" s="176">
        <v>12176.92</v>
      </c>
      <c r="J27" s="141">
        <v>6370</v>
      </c>
      <c r="K27" s="158" t="s">
        <v>110</v>
      </c>
      <c r="L27" s="159">
        <v>7415.35</v>
      </c>
      <c r="M27" s="160">
        <v>10000</v>
      </c>
    </row>
    <row r="28" spans="1:13" ht="15">
      <c r="A28" s="169">
        <v>42552</v>
      </c>
      <c r="C28" s="142"/>
      <c r="D28" s="176">
        <v>12176.92</v>
      </c>
      <c r="J28" s="141">
        <v>6380</v>
      </c>
      <c r="K28" s="158" t="s">
        <v>111</v>
      </c>
      <c r="L28" s="159">
        <v>308.13</v>
      </c>
      <c r="M28" s="160">
        <v>120</v>
      </c>
    </row>
    <row r="29" spans="1:13" ht="15">
      <c r="A29" s="169">
        <v>42583</v>
      </c>
      <c r="C29" s="142"/>
      <c r="D29" s="176">
        <v>12176.92</v>
      </c>
      <c r="J29" s="141">
        <v>6410</v>
      </c>
      <c r="K29" s="158" t="s">
        <v>112</v>
      </c>
      <c r="L29" s="159">
        <v>32965.48</v>
      </c>
      <c r="M29" s="160">
        <v>33000</v>
      </c>
    </row>
    <row r="30" spans="1:13" ht="15">
      <c r="A30" s="169">
        <v>42614</v>
      </c>
      <c r="C30" s="142"/>
      <c r="D30" s="176">
        <v>12176.92</v>
      </c>
      <c r="J30" s="141">
        <v>6440</v>
      </c>
      <c r="K30" s="158" t="s">
        <v>113</v>
      </c>
      <c r="L30" s="159">
        <v>5305.86</v>
      </c>
      <c r="M30" s="160">
        <v>6560</v>
      </c>
    </row>
    <row r="31" spans="1:13" ht="15">
      <c r="A31" s="169">
        <v>42644</v>
      </c>
      <c r="C31" s="142"/>
      <c r="D31" s="176">
        <v>12176.92</v>
      </c>
      <c r="J31" s="141">
        <v>6450</v>
      </c>
      <c r="K31" s="158" t="s">
        <v>114</v>
      </c>
      <c r="L31" s="159">
        <v>5126.59</v>
      </c>
      <c r="M31" s="160">
        <v>5250</v>
      </c>
    </row>
    <row r="32" spans="1:13" ht="15">
      <c r="A32" s="169">
        <v>42675</v>
      </c>
      <c r="C32" s="142"/>
      <c r="D32" s="176">
        <v>12176.92</v>
      </c>
      <c r="J32" s="141">
        <v>6480</v>
      </c>
      <c r="K32" s="158" t="s">
        <v>115</v>
      </c>
      <c r="L32" s="159">
        <v>4536.04</v>
      </c>
      <c r="M32" s="160">
        <v>6552</v>
      </c>
    </row>
    <row r="33" spans="1:13" ht="15">
      <c r="A33" s="171">
        <v>42705</v>
      </c>
      <c r="B33" s="177"/>
      <c r="C33" s="173"/>
      <c r="D33" s="178">
        <v>12176.92</v>
      </c>
      <c r="E33" s="177"/>
      <c r="F33" s="177"/>
      <c r="G33" s="179">
        <f>SUM(D22:D33)</f>
        <v>144179.89</v>
      </c>
      <c r="J33" s="141">
        <v>6510</v>
      </c>
      <c r="K33" s="158" t="s">
        <v>116</v>
      </c>
      <c r="L33" s="159">
        <v>1867.97</v>
      </c>
      <c r="M33" s="160">
        <v>1100</v>
      </c>
    </row>
    <row r="34" spans="1:13" ht="15">
      <c r="A34" s="169">
        <v>42736</v>
      </c>
      <c r="C34" s="142"/>
      <c r="D34" s="176">
        <v>12176.92</v>
      </c>
      <c r="J34" s="141">
        <v>6560</v>
      </c>
      <c r="K34" s="158" t="s">
        <v>117</v>
      </c>
      <c r="L34" s="159">
        <v>3434.49</v>
      </c>
      <c r="M34" s="160">
        <v>4800</v>
      </c>
    </row>
    <row r="35" spans="1:13" ht="15">
      <c r="A35" s="169">
        <v>42767</v>
      </c>
      <c r="C35" s="142"/>
      <c r="D35" s="176">
        <v>12176.92</v>
      </c>
      <c r="J35" s="141">
        <v>6565</v>
      </c>
      <c r="K35" s="158" t="s">
        <v>118</v>
      </c>
      <c r="L35" s="159">
        <v>1044.4</v>
      </c>
      <c r="M35" s="160">
        <v>1560</v>
      </c>
    </row>
    <row r="36" spans="1:13" ht="15">
      <c r="A36" s="169">
        <v>42795</v>
      </c>
      <c r="C36" s="142"/>
      <c r="D36" s="176">
        <v>12176.92</v>
      </c>
      <c r="J36" s="141">
        <v>6570</v>
      </c>
      <c r="K36" s="158" t="s">
        <v>119</v>
      </c>
      <c r="L36" s="159">
        <v>328.5</v>
      </c>
      <c r="M36" s="160"/>
    </row>
    <row r="37" spans="1:13" ht="15">
      <c r="A37" s="169">
        <v>42826</v>
      </c>
      <c r="C37" s="142"/>
      <c r="D37" s="176">
        <v>12176.92</v>
      </c>
      <c r="J37" s="141">
        <v>6610</v>
      </c>
      <c r="K37" s="180" t="s">
        <v>120</v>
      </c>
      <c r="L37" s="159"/>
      <c r="M37" s="160">
        <v>3000</v>
      </c>
    </row>
    <row r="38" spans="1:13" ht="15">
      <c r="A38" s="169">
        <v>42856</v>
      </c>
      <c r="C38" s="142"/>
      <c r="D38" s="176">
        <v>12176.92</v>
      </c>
      <c r="J38" s="141">
        <v>6620</v>
      </c>
      <c r="K38" s="158" t="s">
        <v>121</v>
      </c>
      <c r="L38" s="159">
        <v>665.84</v>
      </c>
      <c r="M38" s="160">
        <v>720</v>
      </c>
    </row>
    <row r="39" spans="1:13" ht="15">
      <c r="A39" s="169">
        <v>42887</v>
      </c>
      <c r="C39" s="142"/>
      <c r="D39" s="176">
        <v>12565.54</v>
      </c>
      <c r="J39" s="141">
        <v>6630</v>
      </c>
      <c r="K39" s="158" t="s">
        <v>122</v>
      </c>
      <c r="L39" s="159">
        <v>159.6</v>
      </c>
      <c r="M39" s="160">
        <v>204.7</v>
      </c>
    </row>
    <row r="40" spans="1:13" ht="15">
      <c r="A40" s="169">
        <v>42917</v>
      </c>
      <c r="C40" s="142"/>
      <c r="D40" s="176">
        <v>12565.54</v>
      </c>
      <c r="J40" s="141">
        <v>6640</v>
      </c>
      <c r="K40" s="158" t="s">
        <v>123</v>
      </c>
      <c r="L40" s="159">
        <v>180</v>
      </c>
      <c r="M40" s="160">
        <v>180</v>
      </c>
    </row>
    <row r="41" spans="1:13" ht="15">
      <c r="A41" s="169">
        <v>42948</v>
      </c>
      <c r="C41" s="142"/>
      <c r="D41" s="176">
        <v>12565.54</v>
      </c>
      <c r="J41" s="141">
        <v>6650</v>
      </c>
      <c r="K41" s="158" t="s">
        <v>124</v>
      </c>
      <c r="L41" s="159">
        <v>23402.96</v>
      </c>
      <c r="M41" s="160">
        <v>31722.16</v>
      </c>
    </row>
    <row r="42" spans="1:13" ht="15">
      <c r="A42" s="169">
        <v>42979</v>
      </c>
      <c r="C42" s="142"/>
      <c r="D42" s="176">
        <v>12565.54</v>
      </c>
      <c r="J42" s="141">
        <v>6670</v>
      </c>
      <c r="K42" s="158" t="s">
        <v>125</v>
      </c>
      <c r="L42" s="159">
        <v>56.3</v>
      </c>
      <c r="M42" s="160"/>
    </row>
    <row r="43" spans="1:13" ht="15">
      <c r="A43" s="169">
        <v>43009</v>
      </c>
      <c r="C43" s="142"/>
      <c r="D43" s="176">
        <v>12565.54</v>
      </c>
      <c r="J43" s="141">
        <v>6690</v>
      </c>
      <c r="K43" s="158" t="s">
        <v>126</v>
      </c>
      <c r="L43" s="159">
        <v>907</v>
      </c>
      <c r="M43" s="160">
        <v>455</v>
      </c>
    </row>
    <row r="44" spans="1:13" ht="15">
      <c r="A44" s="169">
        <v>43040</v>
      </c>
      <c r="C44" s="142"/>
      <c r="D44" s="176">
        <v>12565.54</v>
      </c>
      <c r="J44" s="141">
        <v>6710</v>
      </c>
      <c r="K44" s="158" t="s">
        <v>127</v>
      </c>
      <c r="L44" s="159">
        <v>60831.78</v>
      </c>
      <c r="M44" s="160">
        <v>76791</v>
      </c>
    </row>
    <row r="45" spans="1:13" ht="15">
      <c r="A45" s="171">
        <v>43070</v>
      </c>
      <c r="B45" s="177"/>
      <c r="C45" s="173"/>
      <c r="D45" s="178">
        <v>12565.54</v>
      </c>
      <c r="E45" s="177"/>
      <c r="F45" s="177"/>
      <c r="G45" s="179">
        <f>SUM(D34:D45)</f>
        <v>148843.38000000003</v>
      </c>
      <c r="J45" s="141">
        <v>6715</v>
      </c>
      <c r="K45" s="158" t="s">
        <v>128</v>
      </c>
      <c r="L45" s="159"/>
      <c r="M45" s="160"/>
    </row>
    <row r="46" spans="1:13" ht="15">
      <c r="A46" s="164"/>
      <c r="J46" s="141">
        <v>6730</v>
      </c>
      <c r="K46" s="158" t="s">
        <v>129</v>
      </c>
      <c r="L46" s="159"/>
      <c r="M46" s="160"/>
    </row>
    <row r="47" spans="1:13" ht="15">
      <c r="A47" s="164"/>
      <c r="J47" s="141">
        <v>6740</v>
      </c>
      <c r="K47" s="158" t="s">
        <v>130</v>
      </c>
      <c r="L47" s="159">
        <v>5784</v>
      </c>
      <c r="M47" s="160">
        <v>17173.63</v>
      </c>
    </row>
    <row r="48" spans="1:13" ht="15">
      <c r="A48" s="164"/>
      <c r="J48" s="141">
        <v>6741</v>
      </c>
      <c r="K48" s="158" t="s">
        <v>131</v>
      </c>
      <c r="L48" s="159">
        <v>11389.63</v>
      </c>
      <c r="M48" s="160"/>
    </row>
    <row r="49" spans="1:24" ht="15">
      <c r="A49" s="164"/>
      <c r="K49" s="158"/>
      <c r="L49" s="159"/>
      <c r="M49" s="160"/>
      <c r="X49" s="130" t="s">
        <v>132</v>
      </c>
    </row>
    <row r="50" spans="1:26" ht="15">
      <c r="A50" s="164"/>
      <c r="K50" s="181" t="s">
        <v>133</v>
      </c>
      <c r="L50" s="159">
        <f>SUM(L4:L48)</f>
        <v>385290.4700000001</v>
      </c>
      <c r="M50" s="160">
        <v>418440.2</v>
      </c>
      <c r="N50" s="170">
        <f>M50*1.03</f>
        <v>430993.406</v>
      </c>
      <c r="P50" s="182">
        <v>446778.8</v>
      </c>
      <c r="Q50" s="182">
        <v>393629.66</v>
      </c>
      <c r="R50" s="183">
        <f>P50*1.03</f>
        <v>460182.164</v>
      </c>
      <c r="S50" s="184">
        <v>416590.93</v>
      </c>
      <c r="T50" s="185">
        <v>393261.72</v>
      </c>
      <c r="U50" s="183">
        <f>S50*1.05</f>
        <v>437420.4765</v>
      </c>
      <c r="V50" s="186">
        <v>411326.44</v>
      </c>
      <c r="W50" s="170">
        <f>V50*1.03</f>
        <v>423666.2332</v>
      </c>
      <c r="X50" s="170">
        <v>423666.23</v>
      </c>
      <c r="Y50" s="170">
        <f>X50*1.03</f>
        <v>436376.2169</v>
      </c>
      <c r="Z50" s="170">
        <f>Y50*1.03</f>
        <v>449467.503407</v>
      </c>
    </row>
    <row r="51" spans="1:26" ht="16.5">
      <c r="A51" s="164"/>
      <c r="K51" s="180" t="s">
        <v>134</v>
      </c>
      <c r="M51" s="187">
        <f>-L50</f>
        <v>-385290.4700000001</v>
      </c>
      <c r="N51" s="188">
        <f>-L50</f>
        <v>-385290.4700000001</v>
      </c>
      <c r="P51" s="189">
        <f>N51</f>
        <v>-385290.4700000001</v>
      </c>
      <c r="Q51" s="189">
        <v>-385290.47</v>
      </c>
      <c r="R51" s="190">
        <f>P51</f>
        <v>-385290.4700000001</v>
      </c>
      <c r="S51" s="191">
        <v>-385290.47</v>
      </c>
      <c r="T51" s="192">
        <v>385290.47</v>
      </c>
      <c r="U51" s="190">
        <f>R51</f>
        <v>-385290.4700000001</v>
      </c>
      <c r="V51" s="193">
        <v>-385291.47</v>
      </c>
      <c r="W51" s="188">
        <f>-385291.47</f>
        <v>-385291.47</v>
      </c>
      <c r="X51" s="188">
        <v>-423666.23</v>
      </c>
      <c r="Y51" s="188">
        <v>-423666.23</v>
      </c>
      <c r="Z51" s="188">
        <v>-423666.23</v>
      </c>
    </row>
    <row r="52" spans="1:26" ht="15">
      <c r="A52" s="164"/>
      <c r="K52" s="194" t="s">
        <v>135</v>
      </c>
      <c r="M52" s="155">
        <f>SUM(M50:M51)</f>
        <v>33149.72999999992</v>
      </c>
      <c r="N52" s="170">
        <f>SUM(N50:N51)</f>
        <v>45702.93599999993</v>
      </c>
      <c r="P52" s="195">
        <f>SUM(P50:P51)</f>
        <v>61488.3299999999</v>
      </c>
      <c r="Q52" s="195">
        <f>SUM(Q50:Q51)</f>
        <v>8339.190000000002</v>
      </c>
      <c r="R52" s="183">
        <f>SUM(R50:R51)</f>
        <v>74891.6939999999</v>
      </c>
      <c r="S52" s="184">
        <f>SUM(S50:S51)</f>
        <v>31300.46000000002</v>
      </c>
      <c r="T52" s="185">
        <f>T50-T51</f>
        <v>7971.25</v>
      </c>
      <c r="U52" s="183">
        <f aca="true" t="shared" si="1" ref="U52:Z52">SUM(U50:U51)</f>
        <v>52130.0064999999</v>
      </c>
      <c r="V52" s="186">
        <f t="shared" si="1"/>
        <v>26034.97000000003</v>
      </c>
      <c r="W52" s="170">
        <f t="shared" si="1"/>
        <v>38374.763200000045</v>
      </c>
      <c r="X52" s="170">
        <f t="shared" si="1"/>
        <v>0</v>
      </c>
      <c r="Y52" s="170">
        <f t="shared" si="1"/>
        <v>12709.986900000018</v>
      </c>
      <c r="Z52" s="170">
        <f t="shared" si="1"/>
        <v>25801.273407</v>
      </c>
    </row>
    <row r="53" spans="1:26" ht="15">
      <c r="A53" s="164"/>
      <c r="K53" s="196">
        <v>0.1313</v>
      </c>
      <c r="M53" s="155">
        <f>K53*M52</f>
        <v>4352.55954899999</v>
      </c>
      <c r="N53" s="170">
        <f>K53*N52</f>
        <v>6000.79549679999</v>
      </c>
      <c r="O53" s="197">
        <v>-4352.56</v>
      </c>
      <c r="P53" s="195">
        <f>P52*K53</f>
        <v>8073.417728999987</v>
      </c>
      <c r="Q53" s="195">
        <f>Q52*K53</f>
        <v>1094.9356470000002</v>
      </c>
      <c r="R53" s="183">
        <f>R52*K53</f>
        <v>9833.279422199987</v>
      </c>
      <c r="S53" s="184">
        <f>S52*K53</f>
        <v>4109.750398000003</v>
      </c>
      <c r="T53" s="185">
        <f>K53*T52</f>
        <v>1046.625125</v>
      </c>
      <c r="U53" s="183">
        <f>U52*K53</f>
        <v>6844.669853449987</v>
      </c>
      <c r="V53" s="186">
        <f>K53*V52</f>
        <v>3418.391561000004</v>
      </c>
      <c r="W53" s="170">
        <f>W52*K53</f>
        <v>5038.606408160006</v>
      </c>
      <c r="X53" s="170">
        <f>X52*K53</f>
        <v>0</v>
      </c>
      <c r="Y53" s="170">
        <f>Y52*$K$53</f>
        <v>1668.8212799700025</v>
      </c>
      <c r="Z53" s="170">
        <f>Z52*$K$53</f>
        <v>3387.7071983391</v>
      </c>
    </row>
    <row r="54" spans="1:26" ht="15">
      <c r="A54" s="164"/>
      <c r="K54" s="194" t="s">
        <v>136</v>
      </c>
      <c r="Q54" s="155">
        <f>-P53</f>
        <v>-8073.417728999987</v>
      </c>
      <c r="R54" s="183"/>
      <c r="S54" s="184"/>
      <c r="T54" s="185">
        <f>342.48*12</f>
        <v>4109.76</v>
      </c>
      <c r="U54" s="183"/>
      <c r="V54" s="186">
        <f>V53/12</f>
        <v>284.865963416667</v>
      </c>
      <c r="W54" s="170">
        <f>W53/12</f>
        <v>419.88386734666716</v>
      </c>
      <c r="X54" s="170">
        <f>X53/12</f>
        <v>0</v>
      </c>
      <c r="Y54" s="170">
        <f>Y53/12</f>
        <v>139.0684399975002</v>
      </c>
      <c r="Z54" s="170">
        <f>Z53/12</f>
        <v>282.30893319492503</v>
      </c>
    </row>
    <row r="55" spans="11:26" ht="15">
      <c r="K55" s="194" t="s">
        <v>137</v>
      </c>
      <c r="Q55" s="155">
        <f>SUM(Q53:Q54)</f>
        <v>-6978.482081999987</v>
      </c>
      <c r="T55" s="198">
        <f>T53-T54</f>
        <v>-3063.134875</v>
      </c>
      <c r="W55" s="142"/>
      <c r="X55" s="142"/>
      <c r="Y55" s="142"/>
      <c r="Z55" s="142"/>
    </row>
    <row r="56" spans="20:26" ht="15">
      <c r="T56" s="198"/>
      <c r="W56" s="142"/>
      <c r="X56" s="170">
        <f>(W54*7)+(X54*5)</f>
        <v>2939.18707142667</v>
      </c>
      <c r="Y56" s="170">
        <f>Y54*12</f>
        <v>1668.8212799700025</v>
      </c>
      <c r="Z56" s="170">
        <f>Z54*12</f>
        <v>3387.7071983391006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  <_dlc_DocId xmlns="cfc4bdfe-72e7-4bcf-8777-527aa6965755">YQKKTEHHRR7V-707-1267</_dlc_DocId>
    <_dlc_DocIdUrl xmlns="cfc4bdfe-72e7-4bcf-8777-527aa6965755">
      <Url>https://kcmicrosoftonlinecom-38.sharepoint.microsoftonline.com/FMD/legislationinprogress/_layouts/15/DocIdRedir.aspx?ID=YQKKTEHHRR7V-707-1267</Url>
      <Description>YQKKTEHHRR7V-707-1267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5d296a4d989d458110293affc4995a04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fda9b208e105490ae3cf746512390827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9930BD-D11F-465B-B533-685AEA5A17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17DCB70-FBBA-42DC-9484-F221CAEB404F}">
  <ds:schemaRefs>
    <ds:schemaRef ds:uri="http://purl.org/dc/dcmitype/"/>
    <ds:schemaRef ds:uri="3491a62a-31e9-42ca-b2ba-83d351e2eb98"/>
    <ds:schemaRef ds:uri="c912955d-37f6-4db7-8e41-9a526bf5284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beaef9f-cf1f-479f-a374-c737fe2c05cb"/>
    <ds:schemaRef ds:uri="http://purl.org/dc/terms/"/>
    <ds:schemaRef ds:uri="http://schemas.microsoft.com/office/2006/documentManagement/types"/>
    <ds:schemaRef ds:uri="cfc4bdfe-72e7-4bcf-8777-527aa6965755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D3865C-4606-4C1F-B0BF-A74718D21D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B9557E-D773-48B8-81BF-6346F05B6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Pedroza, Melani</cp:lastModifiedBy>
  <cp:lastPrinted>2014-12-18T23:29:59Z</cp:lastPrinted>
  <dcterms:created xsi:type="dcterms:W3CDTF">2014-06-26T19:10:21Z</dcterms:created>
  <dcterms:modified xsi:type="dcterms:W3CDTF">2015-01-28T16:51:25Z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ece3d95f-f227-4c5c-94ed-a796f1f1677e</vt:lpwstr>
  </property>
  <property fmtid="{D5CDD505-2E9C-101B-9397-08002B2CF9AE}" pid="3" name="ContentTypeId">
    <vt:lpwstr>0x0101002F8CA86411D427459DDDDA8C1F18482E</vt:lpwstr>
  </property>
  <property fmtid="{D5CDD505-2E9C-101B-9397-08002B2CF9AE}" pid="4" name="TaxKeyword">
    <vt:lpwstr/>
  </property>
</Properties>
</file>