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35" windowWidth="10395" windowHeight="5640" tabRatio="945" activeTab="0"/>
  </bookViews>
  <sheets>
    <sheet name="Financial Plan" sheetId="9" r:id="rId1"/>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'Financial Plan'!$A$1:$G$74</definedName>
    <definedName name="SecondQOO">#REF!</definedName>
    <definedName name="Table">#REF!</definedName>
    <definedName name="ThirdQOO">#REF!</definedName>
  </definedNames>
  <calcPr calcId="145621"/>
</workbook>
</file>

<file path=xl/sharedStrings.xml><?xml version="1.0" encoding="utf-8"?>
<sst xmlns="http://schemas.openxmlformats.org/spreadsheetml/2006/main" count="72" uniqueCount="72">
  <si>
    <t>Category</t>
  </si>
  <si>
    <r>
      <t xml:space="preserve">2012 Actual </t>
    </r>
    <r>
      <rPr>
        <b/>
        <vertAlign val="superscript"/>
        <sz val="12"/>
        <rFont val="Calibri"/>
        <family val="2"/>
        <scheme val="minor"/>
      </rPr>
      <t>1</t>
    </r>
  </si>
  <si>
    <r>
      <t>2013 Adopted</t>
    </r>
    <r>
      <rPr>
        <b/>
        <vertAlign val="superscript"/>
        <sz val="12"/>
        <rFont val="Calibri"/>
        <family val="2"/>
        <scheme val="minor"/>
      </rPr>
      <t>2</t>
    </r>
  </si>
  <si>
    <r>
      <t>2013 Estimated</t>
    </r>
    <r>
      <rPr>
        <b/>
        <vertAlign val="superscript"/>
        <sz val="12"/>
        <rFont val="Calibri"/>
        <family val="2"/>
        <scheme val="minor"/>
      </rPr>
      <t>3</t>
    </r>
  </si>
  <si>
    <t>2014 Proposed</t>
  </si>
  <si>
    <t xml:space="preserve">Beginning Fund Balance </t>
  </si>
  <si>
    <t>Revenues</t>
  </si>
  <si>
    <t>Total Revenues</t>
  </si>
  <si>
    <t>Expenditures</t>
  </si>
  <si>
    <t>Total Expenditures</t>
  </si>
  <si>
    <t>Estimated Underexpenditures</t>
  </si>
  <si>
    <t>Other Fund Transactions</t>
  </si>
  <si>
    <t>Total Other Fund Transactions</t>
  </si>
  <si>
    <t>Ending Fund Balance</t>
  </si>
  <si>
    <t>Reserves</t>
  </si>
  <si>
    <t>Expenditure Reserves</t>
  </si>
  <si>
    <t>Cash Flow Reserves</t>
  </si>
  <si>
    <t>Mandated Reserves</t>
  </si>
  <si>
    <t>Rainy Day Reserves</t>
  </si>
  <si>
    <t>Total Reserves</t>
  </si>
  <si>
    <t>Reserve Shortfall</t>
  </si>
  <si>
    <t>Ending Undesignated Fund Balance</t>
  </si>
  <si>
    <t>Financial Plan Notes:</t>
  </si>
  <si>
    <r>
      <t xml:space="preserve">2 </t>
    </r>
    <r>
      <rPr>
        <sz val="12"/>
        <rFont val="Calibri"/>
        <family val="2"/>
        <scheme val="minor"/>
      </rPr>
      <t>Adopted is taken from the Budget Ordinance 17476.</t>
    </r>
  </si>
  <si>
    <t>Licenses and Permits</t>
  </si>
  <si>
    <t>Federal Grants - Direct</t>
  </si>
  <si>
    <t>Federal Grants - Indirect</t>
  </si>
  <si>
    <t>State Grants</t>
  </si>
  <si>
    <t>State Entitlements</t>
  </si>
  <si>
    <t>Intergovernmental Payment</t>
  </si>
  <si>
    <t>Recovery Act Direct</t>
  </si>
  <si>
    <t>Recovery Act Indirect</t>
  </si>
  <si>
    <t>Recovery Act DHHS Direct</t>
  </si>
  <si>
    <t>Recovery Act DHHS Indirect</t>
  </si>
  <si>
    <t>Charges for Services</t>
  </si>
  <si>
    <t>Misc. Revenue</t>
  </si>
  <si>
    <t>General Fund Reserve backed by PH Asset Sale</t>
  </si>
  <si>
    <t>Wages, Benefits and Retirement</t>
  </si>
  <si>
    <t>Supplies</t>
  </si>
  <si>
    <t>Services &amp; Other Charges</t>
  </si>
  <si>
    <t>Intragovernmental Service</t>
  </si>
  <si>
    <t>Capital Outlay</t>
  </si>
  <si>
    <t>Debt Service</t>
  </si>
  <si>
    <t>Intragovernmental Contributions</t>
  </si>
  <si>
    <t>Contingencies</t>
  </si>
  <si>
    <t>Contra Expenditures</t>
  </si>
  <si>
    <t xml:space="preserve">  Revenue Fluctuation Reserve - Medicaid</t>
  </si>
  <si>
    <t xml:space="preserve">  Revenue Fluctuation Reserve - Other Federal Grants</t>
  </si>
  <si>
    <t xml:space="preserve">  Journal Entry Errors</t>
  </si>
  <si>
    <r>
      <t xml:space="preserve">1 </t>
    </r>
    <r>
      <rPr>
        <sz val="12"/>
        <rFont val="Calibri"/>
        <family val="2"/>
        <scheme val="minor"/>
      </rPr>
      <t>Actuals are taken from EBS using the ADJ-2012 fiscal period</t>
    </r>
  </si>
  <si>
    <t xml:space="preserve">  (None)</t>
  </si>
  <si>
    <r>
      <t>2015 Projected</t>
    </r>
    <r>
      <rPr>
        <b/>
        <vertAlign val="superscript"/>
        <sz val="12"/>
        <rFont val="Calibri"/>
        <family val="2"/>
        <scheme val="minor"/>
      </rPr>
      <t>4</t>
    </r>
  </si>
  <si>
    <t xml:space="preserve">  Other PH Operations Rainy Day Reserve (30 day)</t>
  </si>
  <si>
    <t xml:space="preserve">  Planned Use of Fund Balance</t>
  </si>
  <si>
    <r>
      <t xml:space="preserve">  Environmental Health Fee Future Expenditures</t>
    </r>
    <r>
      <rPr>
        <vertAlign val="superscript"/>
        <sz val="12"/>
        <rFont val="Calibri"/>
        <family val="2"/>
        <scheme val="minor"/>
      </rPr>
      <t>5</t>
    </r>
  </si>
  <si>
    <r>
      <rPr>
        <vertAlign val="superscript"/>
        <sz val="12"/>
        <rFont val="Calibri"/>
        <family val="2"/>
        <scheme val="minor"/>
      </rPr>
      <t>6</t>
    </r>
    <r>
      <rPr>
        <sz val="12"/>
        <rFont val="Calibri"/>
        <family val="2"/>
        <scheme val="minor"/>
      </rPr>
      <t xml:space="preserve"> Financial Plan assumes the clinic remodel cost will be split 50% intergovernmental, 50% services and will be expensed in 2015</t>
    </r>
  </si>
  <si>
    <r>
      <t xml:space="preserve">  Clinical Relocation and Remodel Reserve</t>
    </r>
    <r>
      <rPr>
        <vertAlign val="superscript"/>
        <sz val="12"/>
        <rFont val="Calibri"/>
        <family val="2"/>
        <scheme val="minor"/>
      </rPr>
      <t>6</t>
    </r>
  </si>
  <si>
    <r>
      <t>2016 Projected</t>
    </r>
    <r>
      <rPr>
        <b/>
        <vertAlign val="superscript"/>
        <sz val="12"/>
        <rFont val="Calibri"/>
        <family val="2"/>
        <scheme val="minor"/>
      </rPr>
      <t>7</t>
    </r>
  </si>
  <si>
    <r>
      <t xml:space="preserve">  Health Information Technology</t>
    </r>
    <r>
      <rPr>
        <vertAlign val="superscript"/>
        <sz val="12"/>
        <rFont val="Calibri"/>
        <family val="2"/>
        <scheme val="minor"/>
      </rPr>
      <t>8</t>
    </r>
  </si>
  <si>
    <r>
      <t>Non-Revenue Receipts</t>
    </r>
    <r>
      <rPr>
        <vertAlign val="superscript"/>
        <sz val="12"/>
        <rFont val="Calibri"/>
        <family val="2"/>
        <scheme val="minor"/>
      </rPr>
      <t>9</t>
    </r>
  </si>
  <si>
    <r>
      <t xml:space="preserve">  Revenue Fluctuation Reserve - State and Federal Grants</t>
    </r>
    <r>
      <rPr>
        <vertAlign val="superscript"/>
        <sz val="12"/>
        <rFont val="Calibri"/>
        <family val="2"/>
        <scheme val="minor"/>
      </rPr>
      <t>10</t>
    </r>
  </si>
  <si>
    <r>
      <rPr>
        <vertAlign val="superscript"/>
        <sz val="12"/>
        <rFont val="Calibri"/>
        <family val="2"/>
        <scheme val="minor"/>
      </rPr>
      <t>4</t>
    </r>
    <r>
      <rPr>
        <sz val="12"/>
        <rFont val="Calibri"/>
        <family val="2"/>
        <scheme val="minor"/>
      </rPr>
      <t xml:space="preserve"> Estimates for 2015 use inflationary increases based on August 2013 OEFA forecast (wages 2.29%, otherwise 2.28%) and no Federal grant increases.</t>
    </r>
  </si>
  <si>
    <r>
      <rPr>
        <vertAlign val="superscript"/>
        <sz val="12"/>
        <rFont val="Calibri"/>
        <family val="2"/>
        <scheme val="minor"/>
      </rPr>
      <t>5</t>
    </r>
    <r>
      <rPr>
        <sz val="12"/>
        <rFont val="Calibri"/>
        <family val="2"/>
        <scheme val="minor"/>
      </rPr>
      <t xml:space="preserve"> Reflects the services pre-paid by permit holders in 2013 for inspections and services to be delivered in 2014 and subsequent years. These are held at 2014 levels in 2015 and 2016 pending results of a rate study.</t>
    </r>
  </si>
  <si>
    <r>
      <rPr>
        <vertAlign val="superscript"/>
        <sz val="12"/>
        <rFont val="Calibri"/>
        <family val="2"/>
        <scheme val="minor"/>
      </rPr>
      <t>7</t>
    </r>
    <r>
      <rPr>
        <sz val="12"/>
        <rFont val="Calibri"/>
        <family val="2"/>
        <scheme val="minor"/>
      </rPr>
      <t xml:space="preserve"> Estimates for 2016 use inflationary increases based on August 2013 OEFA forecast (wages 2.36%, otherwise 2.37%) and no Federal grant increases.</t>
    </r>
  </si>
  <si>
    <r>
      <rPr>
        <vertAlign val="superscript"/>
        <sz val="12"/>
        <rFont val="Calibri"/>
        <family val="2"/>
        <scheme val="minor"/>
      </rPr>
      <t>3</t>
    </r>
    <r>
      <rPr>
        <sz val="12"/>
        <rFont val="Calibri"/>
        <family val="2"/>
        <scheme val="minor"/>
      </rPr>
      <t xml:space="preserve"> Estimated reflects known changes to revenues and requested changes to expenditures as reported on the Fund's Q2 2013 report with known adjustments to reflect material changes since filing the Q2 report.</t>
    </r>
  </si>
  <si>
    <r>
      <rPr>
        <vertAlign val="superscript"/>
        <sz val="12"/>
        <rFont val="Calibri"/>
        <family val="2"/>
        <scheme val="minor"/>
      </rPr>
      <t>10</t>
    </r>
    <r>
      <rPr>
        <sz val="12"/>
        <rFont val="Calibri"/>
        <family val="2"/>
        <scheme val="minor"/>
      </rPr>
      <t xml:space="preserve"> This reserve represents specific risks to grants, including Medicaid Administrative Match, in 2013 and 2014 which will be re-evaluated in the department's 2015-2016 biennial budget request.</t>
    </r>
  </si>
  <si>
    <t xml:space="preserve">  Environmental Health Rainy Day Reserve (30 day)</t>
  </si>
  <si>
    <r>
      <rPr>
        <vertAlign val="superscript"/>
        <sz val="12"/>
        <rFont val="Calibri"/>
        <family val="2"/>
        <scheme val="minor"/>
      </rPr>
      <t>9</t>
    </r>
    <r>
      <rPr>
        <sz val="12"/>
        <rFont val="Calibri"/>
        <family val="2"/>
        <scheme val="minor"/>
      </rPr>
      <t xml:space="preserve"> Non-revenue receipts refers to the Public Health Fund grants contingency.</t>
    </r>
  </si>
  <si>
    <r>
      <rPr>
        <vertAlign val="superscript"/>
        <sz val="12"/>
        <rFont val="Calibri"/>
        <family val="2"/>
        <scheme val="minor"/>
      </rPr>
      <t>8</t>
    </r>
    <r>
      <rPr>
        <sz val="12"/>
        <rFont val="Calibri"/>
        <family val="2"/>
        <scheme val="minor"/>
      </rPr>
      <t xml:space="preserve"> Assumed spent as Services and Other Charges in 2015.</t>
    </r>
  </si>
  <si>
    <t>Public Health Fund / 1800</t>
  </si>
  <si>
    <t>Other Financing Sources (King County General Fund)</t>
  </si>
  <si>
    <t>2014 Adopted Financial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</si>
</sst>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1">
    <font>
      <sz val="10"/>
      <name val="Arial"/>
      <family val="2"/>
    </font>
    <font>
      <sz val="11"/>
      <color theme="1"/>
      <name val="Calibri"/>
      <family val="2"/>
      <scheme val="minor"/>
    </font>
    <font>
      <sz val="8"/>
      <name val="Arial"/>
      <family val="2"/>
    </font>
    <font>
      <sz val="12"/>
      <name val="Times New Roman"/>
      <family val="1"/>
    </font>
    <font>
      <sz val="12"/>
      <name val="Calibri"/>
      <family val="2"/>
      <scheme val="minor"/>
    </font>
    <font>
      <b/>
      <sz val="12"/>
      <name val="Calibri"/>
      <family val="2"/>
      <scheme val="minor"/>
    </font>
    <font>
      <u val="single"/>
      <sz val="12"/>
      <name val="Calibri"/>
      <family val="2"/>
      <scheme val="minor"/>
    </font>
    <font>
      <b/>
      <vertAlign val="superscript"/>
      <sz val="12"/>
      <name val="Calibri"/>
      <family val="2"/>
      <scheme val="minor"/>
    </font>
    <font>
      <vertAlign val="superscript"/>
      <sz val="12"/>
      <name val="Calibri"/>
      <family val="2"/>
      <scheme val="minor"/>
    </font>
    <font>
      <sz val="10"/>
      <name val="Calibri"/>
      <family val="2"/>
      <scheme val="minor"/>
    </font>
    <font>
      <sz val="10"/>
      <name val="Verdana"/>
      <family val="2"/>
    </font>
  </fonts>
  <fills count="3">
    <fill>
      <patternFill/>
    </fill>
    <fill>
      <patternFill patternType="gray125"/>
    </fill>
    <fill>
      <patternFill patternType="solid">
        <fgColor indexed="9"/>
        <bgColor indexed="64"/>
      </patternFill>
    </fill>
  </fills>
  <borders count="12">
    <border>
      <left/>
      <right/>
      <top/>
      <bottom/>
      <diagonal/>
    </border>
    <border>
      <left/>
      <right/>
      <top/>
      <bottom style="thin"/>
    </border>
    <border>
      <left style="thin"/>
      <right style="thin"/>
      <top style="thin"/>
      <bottom style="thin"/>
    </border>
    <border>
      <left style="thin"/>
      <right/>
      <top style="thin"/>
      <bottom style="thin"/>
    </border>
    <border>
      <left style="thin"/>
      <right style="thin"/>
      <top/>
      <bottom/>
    </border>
    <border>
      <left/>
      <right style="thin"/>
      <top/>
      <bottom/>
    </border>
    <border>
      <left style="thin"/>
      <right style="thin"/>
      <top style="thin"/>
      <bottom/>
    </border>
    <border>
      <left style="thin"/>
      <right/>
      <top/>
      <bottom/>
    </border>
    <border>
      <left style="thin"/>
      <right style="thin"/>
      <top/>
      <bottom style="thin"/>
    </border>
    <border>
      <left/>
      <right style="thin"/>
      <top style="thin"/>
      <bottom style="thin"/>
    </border>
    <border>
      <left/>
      <right/>
      <top style="thin"/>
      <bottom style="thin"/>
    </border>
    <border>
      <left style="thin"/>
      <right/>
      <top style="thin"/>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7" fontId="3"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0" fillId="0" borderId="0">
      <alignment/>
      <protection/>
    </xf>
    <xf numFmtId="0" fontId="1" fillId="0" borderId="0">
      <alignment/>
      <protection/>
    </xf>
    <xf numFmtId="0" fontId="10" fillId="0" borderId="0">
      <alignment/>
      <protection/>
    </xf>
    <xf numFmtId="9" fontId="0" fillId="0" borderId="0" applyFont="0" applyFill="0" applyBorder="0" applyAlignment="0" applyProtection="0"/>
  </cellStyleXfs>
  <cellXfs count="87">
    <xf numFmtId="0" fontId="0" fillId="0" borderId="0" xfId="0"/>
    <xf numFmtId="0" fontId="4" fillId="2" borderId="0" xfId="0" applyFont="1" applyFill="1" applyBorder="1" applyAlignment="1">
      <alignment horizontal="left"/>
    </xf>
    <xf numFmtId="37" fontId="5" fillId="0" borderId="1" xfId="20" applyFont="1" applyBorder="1" applyAlignment="1">
      <alignment horizontal="left" wrapText="1"/>
      <protection/>
    </xf>
    <xf numFmtId="0" fontId="4" fillId="0" borderId="0" xfId="0" applyFont="1" applyBorder="1" applyAlignment="1">
      <alignment horizontal="left"/>
    </xf>
    <xf numFmtId="0" fontId="4" fillId="0" borderId="0" xfId="0" applyFont="1" applyBorder="1" applyAlignment="1">
      <alignment horizontal="center"/>
    </xf>
    <xf numFmtId="37" fontId="4" fillId="0" borderId="0" xfId="20" applyFont="1" applyBorder="1" applyAlignment="1">
      <alignment horizontal="centerContinuous" wrapText="1"/>
      <protection/>
    </xf>
    <xf numFmtId="0" fontId="4" fillId="0" borderId="0" xfId="0" applyFont="1" applyBorder="1"/>
    <xf numFmtId="37" fontId="5" fillId="2" borderId="2" xfId="20" applyFont="1" applyFill="1" applyBorder="1" applyAlignment="1" applyProtection="1">
      <alignment horizontal="left" wrapText="1"/>
      <protection/>
    </xf>
    <xf numFmtId="37" fontId="5" fillId="2" borderId="3" xfId="20" applyFont="1" applyFill="1" applyBorder="1" applyAlignment="1">
      <alignment horizontal="center" wrapText="1"/>
      <protection/>
    </xf>
    <xf numFmtId="37" fontId="5" fillId="2" borderId="2" xfId="20" applyFont="1" applyFill="1" applyBorder="1" applyAlignment="1">
      <alignment horizontal="center" wrapText="1"/>
      <protection/>
    </xf>
    <xf numFmtId="37" fontId="5" fillId="0" borderId="2" xfId="20" applyFont="1" applyFill="1" applyBorder="1" applyAlignment="1">
      <alignment horizontal="left"/>
      <protection/>
    </xf>
    <xf numFmtId="164" fontId="5" fillId="0" borderId="2" xfId="18" applyNumberFormat="1" applyFont="1" applyFill="1" applyBorder="1" applyAlignment="1">
      <alignment/>
    </xf>
    <xf numFmtId="37" fontId="5" fillId="0" borderId="4" xfId="20" applyFont="1" applyFill="1" applyBorder="1" applyAlignment="1">
      <alignment horizontal="left" vertical="center"/>
      <protection/>
    </xf>
    <xf numFmtId="164" fontId="4" fillId="0" borderId="4" xfId="18" applyNumberFormat="1" applyFont="1" applyFill="1" applyBorder="1" applyAlignment="1">
      <alignment vertical="center"/>
    </xf>
    <xf numFmtId="164" fontId="4" fillId="0" borderId="5" xfId="18" applyNumberFormat="1" applyFont="1" applyFill="1" applyBorder="1" applyAlignment="1">
      <alignment vertical="center"/>
    </xf>
    <xf numFmtId="164" fontId="4" fillId="0" borderId="6" xfId="18" applyNumberFormat="1" applyFont="1" applyBorder="1" applyAlignment="1">
      <alignment vertical="center"/>
    </xf>
    <xf numFmtId="164" fontId="4" fillId="0" borderId="7" xfId="18" applyNumberFormat="1" applyFont="1" applyBorder="1" applyAlignment="1">
      <alignment vertical="center"/>
    </xf>
    <xf numFmtId="37" fontId="4" fillId="0" borderId="4" xfId="20" applyFont="1" applyFill="1" applyBorder="1" applyAlignment="1">
      <alignment horizontal="left" vertical="center"/>
      <protection/>
    </xf>
    <xf numFmtId="37" fontId="5" fillId="0" borderId="2" xfId="20" applyFont="1" applyFill="1" applyBorder="1" applyAlignment="1">
      <alignment horizontal="left" vertical="center"/>
      <protection/>
    </xf>
    <xf numFmtId="164" fontId="5" fillId="0" borderId="2" xfId="18" applyNumberFormat="1" applyFont="1" applyFill="1" applyBorder="1" applyAlignment="1">
      <alignment vertical="center"/>
    </xf>
    <xf numFmtId="164" fontId="4" fillId="0" borderId="4" xfId="18" applyNumberFormat="1" applyFont="1" applyBorder="1" applyAlignment="1">
      <alignment vertical="center"/>
    </xf>
    <xf numFmtId="37" fontId="5" fillId="0" borderId="8" xfId="20" applyFont="1" applyFill="1" applyBorder="1" applyAlignment="1">
      <alignment horizontal="left" vertical="center"/>
      <protection/>
    </xf>
    <xf numFmtId="164" fontId="5" fillId="0" borderId="8" xfId="18" applyNumberFormat="1" applyFont="1" applyFill="1" applyBorder="1" applyAlignment="1">
      <alignment vertical="center"/>
    </xf>
    <xf numFmtId="164" fontId="4" fillId="0" borderId="9" xfId="18" applyNumberFormat="1" applyFont="1" applyFill="1" applyBorder="1" applyAlignment="1">
      <alignment vertical="center"/>
    </xf>
    <xf numFmtId="164" fontId="4" fillId="0" borderId="4" xfId="18" applyNumberFormat="1" applyFont="1" applyFill="1" applyBorder="1" applyAlignment="1" quotePrefix="1">
      <alignment vertical="center"/>
    </xf>
    <xf numFmtId="164" fontId="4" fillId="0" borderId="2" xfId="18" applyNumberFormat="1" applyFont="1" applyFill="1" applyBorder="1" applyAlignment="1" quotePrefix="1">
      <alignment vertical="center"/>
    </xf>
    <xf numFmtId="164" fontId="4" fillId="0" borderId="9" xfId="18" applyNumberFormat="1" applyFont="1" applyFill="1" applyBorder="1" applyAlignment="1" quotePrefix="1">
      <alignment vertical="center"/>
    </xf>
    <xf numFmtId="164" fontId="4" fillId="0" borderId="0" xfId="18" applyNumberFormat="1" applyFont="1" applyFill="1" applyBorder="1" applyAlignment="1">
      <alignment vertical="center"/>
    </xf>
    <xf numFmtId="164" fontId="5" fillId="0" borderId="0" xfId="18" applyNumberFormat="1" applyFont="1" applyFill="1" applyBorder="1" applyAlignment="1">
      <alignment vertical="center"/>
    </xf>
    <xf numFmtId="37" fontId="5" fillId="0" borderId="0" xfId="20" applyFont="1" applyAlignment="1">
      <alignment horizontal="left"/>
      <protection/>
    </xf>
    <xf numFmtId="37" fontId="4" fillId="0" borderId="0" xfId="20" applyFont="1" applyBorder="1">
      <alignment/>
      <protection/>
    </xf>
    <xf numFmtId="37" fontId="5" fillId="0" borderId="0" xfId="20" applyFont="1" applyBorder="1">
      <alignment/>
      <protection/>
    </xf>
    <xf numFmtId="0" fontId="4" fillId="0" borderId="0" xfId="0" applyFont="1"/>
    <xf numFmtId="37" fontId="5" fillId="0" borderId="0" xfId="20" applyFont="1" applyBorder="1" applyAlignment="1" quotePrefix="1">
      <alignment horizontal="left"/>
      <protection/>
    </xf>
    <xf numFmtId="37" fontId="8" fillId="0" borderId="0" xfId="20" applyFont="1" applyBorder="1" applyAlignment="1">
      <alignment horizontal="left"/>
      <protection/>
    </xf>
    <xf numFmtId="0" fontId="5" fillId="0" borderId="0" xfId="0" applyFont="1" applyBorder="1" applyAlignment="1" quotePrefix="1">
      <alignment horizontal="left"/>
    </xf>
    <xf numFmtId="0" fontId="8" fillId="0" borderId="0" xfId="0" applyFont="1" applyFill="1"/>
    <xf numFmtId="0" fontId="4" fillId="0" borderId="0" xfId="0" applyFont="1" applyFill="1" applyBorder="1"/>
    <xf numFmtId="37" fontId="5" fillId="0" borderId="0" xfId="20" applyFont="1" applyFill="1" applyBorder="1" applyAlignment="1">
      <alignment horizontal="left" vertical="center"/>
      <protection/>
    </xf>
    <xf numFmtId="164" fontId="5" fillId="0" borderId="4" xfId="18" applyNumberFormat="1" applyFont="1" applyFill="1" applyBorder="1" applyAlignment="1">
      <alignment vertical="center"/>
    </xf>
    <xf numFmtId="164" fontId="5" fillId="0" borderId="5" xfId="18" applyNumberFormat="1" applyFont="1" applyFill="1" applyBorder="1" applyAlignment="1">
      <alignment vertical="center"/>
    </xf>
    <xf numFmtId="37" fontId="5" fillId="2" borderId="10" xfId="20" applyFont="1" applyFill="1" applyBorder="1" applyAlignment="1">
      <alignment horizontal="center" wrapText="1"/>
      <protection/>
    </xf>
    <xf numFmtId="164" fontId="4" fillId="0" borderId="7" xfId="18" applyNumberFormat="1" applyFont="1" applyFill="1" applyBorder="1" applyAlignment="1">
      <alignment vertical="center"/>
    </xf>
    <xf numFmtId="164" fontId="4" fillId="0" borderId="7" xfId="18" applyNumberFormat="1" applyFont="1" applyFill="1" applyBorder="1" applyAlignment="1" quotePrefix="1">
      <alignment vertical="center"/>
    </xf>
    <xf numFmtId="164" fontId="5" fillId="0" borderId="7" xfId="18" applyNumberFormat="1" applyFont="1" applyFill="1" applyBorder="1" applyAlignment="1">
      <alignment vertical="center"/>
    </xf>
    <xf numFmtId="0" fontId="9" fillId="0" borderId="0" xfId="0" applyFont="1" applyBorder="1"/>
    <xf numFmtId="0" fontId="9" fillId="0" borderId="0" xfId="0" applyFont="1"/>
    <xf numFmtId="164" fontId="5" fillId="0" borderId="0" xfId="18" applyNumberFormat="1" applyFont="1" applyBorder="1"/>
    <xf numFmtId="164" fontId="5" fillId="0" borderId="0" xfId="18" applyNumberFormat="1" applyFont="1"/>
    <xf numFmtId="0" fontId="5" fillId="0" borderId="0" xfId="0" applyFont="1"/>
    <xf numFmtId="164" fontId="4" fillId="0" borderId="0" xfId="18" applyNumberFormat="1" applyFont="1" applyBorder="1"/>
    <xf numFmtId="164" fontId="4" fillId="0" borderId="0" xfId="18" applyNumberFormat="1" applyFont="1"/>
    <xf numFmtId="0" fontId="4" fillId="0" borderId="1" xfId="0" applyFont="1" applyBorder="1"/>
    <xf numFmtId="164" fontId="4" fillId="0" borderId="0" xfId="18" applyNumberFormat="1" applyFont="1" applyFill="1" applyBorder="1"/>
    <xf numFmtId="37" fontId="9" fillId="0" borderId="0" xfId="20" applyFont="1" applyBorder="1">
      <alignment/>
      <protection/>
    </xf>
    <xf numFmtId="0" fontId="9" fillId="0" borderId="0" xfId="0" applyFont="1" applyAlignment="1">
      <alignment horizontal="right"/>
    </xf>
    <xf numFmtId="0" fontId="9" fillId="0" borderId="0" xfId="0" applyFont="1" applyBorder="1" applyAlignment="1">
      <alignment horizontal="center"/>
    </xf>
    <xf numFmtId="0" fontId="9" fillId="0" borderId="0" xfId="0" applyFont="1" applyBorder="1" applyAlignment="1">
      <alignment horizontal="left"/>
    </xf>
    <xf numFmtId="164" fontId="5" fillId="0" borderId="3" xfId="18" applyNumberFormat="1" applyFont="1" applyFill="1" applyBorder="1" applyAlignment="1">
      <alignment/>
    </xf>
    <xf numFmtId="164" fontId="4" fillId="0" borderId="11" xfId="18" applyNumberFormat="1" applyFont="1" applyBorder="1" applyAlignment="1">
      <alignment vertical="center"/>
    </xf>
    <xf numFmtId="164" fontId="4" fillId="0" borderId="10" xfId="18" applyNumberFormat="1" applyFont="1" applyFill="1" applyBorder="1" applyAlignment="1">
      <alignment vertical="center"/>
    </xf>
    <xf numFmtId="164" fontId="4" fillId="0" borderId="2" xfId="18" applyNumberFormat="1" applyFont="1" applyFill="1" applyBorder="1" applyAlignment="1">
      <alignment vertical="center"/>
    </xf>
    <xf numFmtId="164" fontId="3" fillId="0" borderId="6" xfId="23" applyNumberFormat="1" applyFont="1" applyFill="1" applyBorder="1"/>
    <xf numFmtId="164" fontId="4" fillId="0" borderId="0" xfId="18" applyNumberFormat="1" applyFont="1" applyBorder="1" applyAlignment="1">
      <alignment vertical="center"/>
    </xf>
    <xf numFmtId="37" fontId="3" fillId="0" borderId="4" xfId="20" applyFont="1" applyFill="1" applyBorder="1" applyAlignment="1">
      <alignment horizontal="left"/>
      <protection/>
    </xf>
    <xf numFmtId="164" fontId="3" fillId="0" borderId="4" xfId="23" applyNumberFormat="1" applyFont="1" applyFill="1" applyBorder="1"/>
    <xf numFmtId="0" fontId="4" fillId="0" borderId="0" xfId="0" applyFont="1" applyAlignment="1">
      <alignment horizontal="left"/>
    </xf>
    <xf numFmtId="37" fontId="5" fillId="0" borderId="0" xfId="20" applyFont="1" applyFill="1" applyAlignment="1">
      <alignment horizontal="center" wrapText="1"/>
      <protection/>
    </xf>
    <xf numFmtId="0" fontId="4" fillId="0" borderId="0" xfId="0" applyFont="1" applyFill="1"/>
    <xf numFmtId="37" fontId="4" fillId="0" borderId="0" xfId="20" applyFont="1" applyFill="1" applyBorder="1" applyAlignment="1">
      <alignment horizontal="centerContinuous" wrapText="1"/>
      <protection/>
    </xf>
    <xf numFmtId="0" fontId="9" fillId="0" borderId="0" xfId="0" applyFont="1" applyFill="1" applyBorder="1"/>
    <xf numFmtId="0" fontId="4" fillId="0" borderId="0" xfId="0" applyFont="1" applyFill="1" applyBorder="1" applyAlignment="1">
      <alignment horizontal="centerContinuous"/>
    </xf>
    <xf numFmtId="0" fontId="9" fillId="0" borderId="0" xfId="0" applyFont="1" applyFill="1" applyBorder="1" applyAlignment="1">
      <alignment horizontal="centerContinuous"/>
    </xf>
    <xf numFmtId="0" fontId="9" fillId="0" borderId="0" xfId="0" applyFont="1" applyFill="1" applyAlignment="1">
      <alignment/>
    </xf>
    <xf numFmtId="0" fontId="9" fillId="0" borderId="0" xfId="0" applyFont="1" applyFill="1" applyAlignment="1">
      <alignment horizontal="centerContinuous"/>
    </xf>
    <xf numFmtId="0" fontId="9" fillId="0" borderId="0" xfId="0" applyFont="1" applyFill="1"/>
    <xf numFmtId="37" fontId="6" fillId="0" borderId="0" xfId="20" applyFont="1" applyFill="1" applyBorder="1" applyAlignment="1">
      <alignment horizontal="left" wrapText="1"/>
      <protection/>
    </xf>
    <xf numFmtId="0" fontId="4" fillId="0" borderId="0" xfId="0" applyFont="1" applyFill="1" applyBorder="1" applyAlignment="1">
      <alignment horizontal="left"/>
    </xf>
    <xf numFmtId="37" fontId="9" fillId="0" borderId="0" xfId="20" applyFont="1" applyFill="1" applyBorder="1" applyAlignment="1">
      <alignment horizontal="centerContinuous" wrapText="1"/>
      <protection/>
    </xf>
    <xf numFmtId="9" fontId="4" fillId="0" borderId="0" xfId="15" applyFont="1"/>
    <xf numFmtId="164" fontId="5" fillId="0" borderId="2" xfId="21" applyNumberFormat="1" applyFont="1" applyFill="1" applyBorder="1"/>
    <xf numFmtId="37" fontId="4" fillId="0" borderId="4" xfId="20" applyFont="1" applyFill="1" applyBorder="1" applyAlignment="1">
      <alignment horizontal="left" vertical="center" wrapText="1"/>
      <protection/>
    </xf>
    <xf numFmtId="164" fontId="5" fillId="0" borderId="0" xfId="0" applyNumberFormat="1" applyFont="1"/>
    <xf numFmtId="164" fontId="4" fillId="0" borderId="0" xfId="0" applyNumberFormat="1" applyFont="1"/>
    <xf numFmtId="0" fontId="5" fillId="0" borderId="0" xfId="0" applyFont="1" applyFill="1" applyAlignment="1">
      <alignment horizontal="center"/>
    </xf>
    <xf numFmtId="0" fontId="4" fillId="0" borderId="0" xfId="0" applyFont="1" applyAlignment="1">
      <alignment horizontal="left" wrapText="1"/>
    </xf>
    <xf numFmtId="0" fontId="4" fillId="0" borderId="0" xfId="0" applyFont="1" applyAlignment="1">
      <alignment wrapText="1"/>
    </xf>
  </cellXfs>
  <cellStyles count="16">
    <cellStyle name="Normal" xfId="0"/>
    <cellStyle name="Percent" xfId="15"/>
    <cellStyle name="Currency" xfId="16"/>
    <cellStyle name="Currency [0]" xfId="17"/>
    <cellStyle name="Comma" xfId="18"/>
    <cellStyle name="Comma [0]" xfId="19"/>
    <cellStyle name="Normal_AIRPLAN.XLS" xfId="20"/>
    <cellStyle name="Comma 4" xfId="21"/>
    <cellStyle name="Comma 2" xfId="22"/>
    <cellStyle name="Comma 3" xfId="23"/>
    <cellStyle name="Comma 3 2" xfId="24"/>
    <cellStyle name="Currency 2" xfId="25"/>
    <cellStyle name="Normal 2" xfId="26"/>
    <cellStyle name="Normal 3" xfId="27"/>
    <cellStyle name="Normal 4" xfId="28"/>
    <cellStyle name="Percent 2" xfId="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165"/>
  <sheetViews>
    <sheetView tabSelected="1" view="pageLayout" workbookViewId="0" topLeftCell="A1">
      <selection activeCell="A2" sqref="A2:G2"/>
    </sheetView>
  </sheetViews>
  <sheetFormatPr defaultColWidth="9.140625" defaultRowHeight="12.75"/>
  <cols>
    <col min="1" max="1" width="54.8515625" style="55" customWidth="1"/>
    <col min="2" max="2" width="16.7109375" style="56" customWidth="1"/>
    <col min="3" max="3" width="16.7109375" style="57" customWidth="1"/>
    <col min="4" max="7" width="16.7109375" style="56" customWidth="1"/>
    <col min="8" max="8" width="8.8515625" style="45" customWidth="1"/>
    <col min="9" max="9" width="14.28125" style="46" bestFit="1" customWidth="1"/>
    <col min="10" max="10" width="11.00390625" style="46" bestFit="1" customWidth="1"/>
    <col min="11" max="16384" width="9.140625" style="46" customWidth="1"/>
  </cols>
  <sheetData>
    <row r="1" spans="1:8" s="45" customFormat="1" ht="19.9" customHeight="1">
      <c r="A1" s="84" t="s">
        <v>71</v>
      </c>
      <c r="B1" s="84"/>
      <c r="C1" s="84"/>
      <c r="D1" s="84"/>
      <c r="E1" s="84"/>
      <c r="F1" s="84"/>
      <c r="G1" s="84"/>
      <c r="H1" s="5"/>
    </row>
    <row r="2" spans="1:8" s="70" customFormat="1" ht="19.9" customHeight="1">
      <c r="A2" s="84" t="s">
        <v>69</v>
      </c>
      <c r="B2" s="84"/>
      <c r="C2" s="84"/>
      <c r="D2" s="84"/>
      <c r="E2" s="84"/>
      <c r="F2" s="84"/>
      <c r="G2" s="84"/>
      <c r="H2" s="69"/>
    </row>
    <row r="3" spans="1:20" s="75" customFormat="1" ht="15.75">
      <c r="A3" s="1"/>
      <c r="B3" s="71"/>
      <c r="C3" s="71"/>
      <c r="D3" s="71"/>
      <c r="E3" s="71"/>
      <c r="F3" s="71"/>
      <c r="G3" s="71"/>
      <c r="H3" s="72"/>
      <c r="I3" s="73"/>
      <c r="J3" s="73"/>
      <c r="K3" s="73"/>
      <c r="L3" s="74"/>
      <c r="M3" s="74"/>
      <c r="N3" s="74"/>
      <c r="O3" s="74"/>
      <c r="P3" s="74"/>
      <c r="Q3" s="74"/>
      <c r="R3" s="74"/>
      <c r="S3" s="74"/>
      <c r="T3" s="74"/>
    </row>
    <row r="4" spans="1:8" s="75" customFormat="1" ht="9.6" customHeight="1">
      <c r="A4" s="2"/>
      <c r="B4" s="76"/>
      <c r="C4" s="77"/>
      <c r="D4" s="69"/>
      <c r="E4" s="69"/>
      <c r="F4" s="69"/>
      <c r="G4" s="69"/>
      <c r="H4" s="78"/>
    </row>
    <row r="5" spans="1:8" s="68" customFormat="1" ht="33" customHeight="1">
      <c r="A5" s="7" t="s">
        <v>0</v>
      </c>
      <c r="B5" s="8" t="s">
        <v>1</v>
      </c>
      <c r="C5" s="9" t="s">
        <v>2</v>
      </c>
      <c r="D5" s="41" t="s">
        <v>3</v>
      </c>
      <c r="E5" s="9" t="s">
        <v>4</v>
      </c>
      <c r="F5" s="9" t="s">
        <v>51</v>
      </c>
      <c r="G5" s="9" t="s">
        <v>57</v>
      </c>
      <c r="H5" s="67"/>
    </row>
    <row r="6" spans="1:9" s="49" customFormat="1" ht="15.75">
      <c r="A6" s="10" t="s">
        <v>5</v>
      </c>
      <c r="B6" s="11">
        <v>7568921</v>
      </c>
      <c r="C6" s="80">
        <v>7192594</v>
      </c>
      <c r="D6" s="58">
        <f>B42</f>
        <v>8379048</v>
      </c>
      <c r="E6" s="11">
        <f>D42</f>
        <v>17335243.700000018</v>
      </c>
      <c r="F6" s="11">
        <f>E42</f>
        <v>15650099.41536501</v>
      </c>
      <c r="G6" s="11">
        <f>F42</f>
        <v>9289692.242611855</v>
      </c>
      <c r="H6" s="47"/>
      <c r="I6" s="48"/>
    </row>
    <row r="7" spans="1:9" s="32" customFormat="1" ht="15.75">
      <c r="A7" s="12" t="s">
        <v>6</v>
      </c>
      <c r="B7" s="13"/>
      <c r="C7" s="62"/>
      <c r="D7" s="59"/>
      <c r="E7" s="15"/>
      <c r="F7" s="15"/>
      <c r="G7" s="15"/>
      <c r="H7" s="50"/>
      <c r="I7" s="51"/>
    </row>
    <row r="8" spans="1:9" s="32" customFormat="1" ht="15.75">
      <c r="A8" s="17" t="s">
        <v>24</v>
      </c>
      <c r="B8" s="13">
        <v>14215778</v>
      </c>
      <c r="C8" s="13">
        <v>14731355</v>
      </c>
      <c r="D8" s="63">
        <v>14584041.45</v>
      </c>
      <c r="E8" s="20">
        <v>14968612</v>
      </c>
      <c r="F8" s="20">
        <f>E8*1.0228</f>
        <v>15309896.3536</v>
      </c>
      <c r="G8" s="20">
        <f>F8*1.0237</f>
        <v>15672740.89718032</v>
      </c>
      <c r="H8" s="50"/>
      <c r="I8" s="51"/>
    </row>
    <row r="9" spans="1:9" s="32" customFormat="1" ht="15.75">
      <c r="A9" s="17" t="s">
        <v>25</v>
      </c>
      <c r="B9" s="13">
        <v>12122862</v>
      </c>
      <c r="C9" s="13">
        <v>11594635</v>
      </c>
      <c r="D9" s="63">
        <v>11478688.65</v>
      </c>
      <c r="E9" s="20">
        <v>10767583</v>
      </c>
      <c r="F9" s="20">
        <f>E9</f>
        <v>10767583</v>
      </c>
      <c r="G9" s="20">
        <f>F9</f>
        <v>10767583</v>
      </c>
      <c r="H9" s="50"/>
      <c r="I9" s="51"/>
    </row>
    <row r="10" spans="1:9" s="32" customFormat="1" ht="15.75">
      <c r="A10" s="17" t="s">
        <v>26</v>
      </c>
      <c r="B10" s="13">
        <v>37045678</v>
      </c>
      <c r="C10" s="13">
        <v>36784766</v>
      </c>
      <c r="D10" s="63">
        <v>32284766</v>
      </c>
      <c r="E10" s="20">
        <v>30991520</v>
      </c>
      <c r="F10" s="20">
        <f>E10</f>
        <v>30991520</v>
      </c>
      <c r="G10" s="20">
        <f>F10</f>
        <v>30991520</v>
      </c>
      <c r="H10" s="50"/>
      <c r="I10" s="51"/>
    </row>
    <row r="11" spans="1:11" s="32" customFormat="1" ht="15.75">
      <c r="A11" s="17" t="s">
        <v>27</v>
      </c>
      <c r="B11" s="13">
        <v>11783276</v>
      </c>
      <c r="C11" s="13">
        <v>12369078</v>
      </c>
      <c r="D11" s="63">
        <v>12184000</v>
      </c>
      <c r="E11" s="20">
        <v>11785686</v>
      </c>
      <c r="F11" s="20">
        <f aca="true" t="shared" si="0" ref="F11:F12">E11*1.0228</f>
        <v>12054399.6408</v>
      </c>
      <c r="G11" s="20">
        <f>F11*1.0237</f>
        <v>12340088.91228696</v>
      </c>
      <c r="H11" s="50"/>
      <c r="I11" s="79"/>
      <c r="J11" s="79"/>
      <c r="K11" s="79"/>
    </row>
    <row r="12" spans="1:9" s="32" customFormat="1" ht="15.75">
      <c r="A12" s="17" t="s">
        <v>28</v>
      </c>
      <c r="B12" s="13">
        <v>11734300</v>
      </c>
      <c r="C12" s="13">
        <v>10063978</v>
      </c>
      <c r="D12" s="63">
        <v>9963338.22</v>
      </c>
      <c r="E12" s="20">
        <v>10043978</v>
      </c>
      <c r="F12" s="20">
        <f t="shared" si="0"/>
        <v>10272980.6984</v>
      </c>
      <c r="G12" s="20">
        <f>F12*1.0237</f>
        <v>10516450.34095208</v>
      </c>
      <c r="H12" s="50"/>
      <c r="I12" s="51"/>
    </row>
    <row r="13" spans="1:9" s="32" customFormat="1" ht="15.75">
      <c r="A13" s="17" t="s">
        <v>29</v>
      </c>
      <c r="B13" s="13">
        <v>58614970</v>
      </c>
      <c r="C13" s="13">
        <v>63616278</v>
      </c>
      <c r="D13" s="63">
        <f>62980115.22+1500000</f>
        <v>64480115.22</v>
      </c>
      <c r="E13" s="20">
        <v>60283158</v>
      </c>
      <c r="F13" s="20">
        <f>(E13*1.0228)+2000000</f>
        <v>63657614.002399996</v>
      </c>
      <c r="G13" s="20">
        <f>(F13*1.0237)+3000000</f>
        <v>68166299.45425688</v>
      </c>
      <c r="H13" s="50"/>
      <c r="I13" s="51"/>
    </row>
    <row r="14" spans="1:9" s="32" customFormat="1" ht="15.75">
      <c r="A14" s="17" t="s">
        <v>30</v>
      </c>
      <c r="B14" s="13">
        <v>77111</v>
      </c>
      <c r="C14" s="13"/>
      <c r="D14" s="63"/>
      <c r="E14" s="20"/>
      <c r="F14" s="20"/>
      <c r="G14" s="20"/>
      <c r="H14" s="50"/>
      <c r="I14" s="51"/>
    </row>
    <row r="15" spans="1:9" s="32" customFormat="1" ht="15.75">
      <c r="A15" s="17" t="s">
        <v>31</v>
      </c>
      <c r="B15" s="13">
        <v>0</v>
      </c>
      <c r="C15" s="13"/>
      <c r="D15" s="63"/>
      <c r="E15" s="20"/>
      <c r="F15" s="20"/>
      <c r="G15" s="20"/>
      <c r="H15" s="50"/>
      <c r="I15" s="51"/>
    </row>
    <row r="16" spans="1:9" s="32" customFormat="1" ht="15.75">
      <c r="A16" s="17" t="s">
        <v>32</v>
      </c>
      <c r="B16" s="13">
        <v>5623025</v>
      </c>
      <c r="C16" s="13">
        <v>1056000</v>
      </c>
      <c r="D16" s="63">
        <v>1045440</v>
      </c>
      <c r="E16" s="20"/>
      <c r="F16" s="20"/>
      <c r="G16" s="20"/>
      <c r="H16" s="50"/>
      <c r="I16" s="51"/>
    </row>
    <row r="17" spans="1:9" s="32" customFormat="1" ht="15.75">
      <c r="A17" s="17" t="s">
        <v>33</v>
      </c>
      <c r="B17" s="13">
        <v>0</v>
      </c>
      <c r="C17" s="13"/>
      <c r="D17" s="63"/>
      <c r="E17" s="20"/>
      <c r="F17" s="20"/>
      <c r="G17" s="20"/>
      <c r="H17" s="50"/>
      <c r="I17" s="51"/>
    </row>
    <row r="18" spans="1:9" s="32" customFormat="1" ht="15.75">
      <c r="A18" s="17" t="s">
        <v>34</v>
      </c>
      <c r="B18" s="13">
        <v>13565435</v>
      </c>
      <c r="C18" s="13">
        <v>16987666</v>
      </c>
      <c r="D18" s="63">
        <v>16817789.34</v>
      </c>
      <c r="E18" s="20">
        <f>18433685+238000</f>
        <v>18671685</v>
      </c>
      <c r="F18" s="20">
        <f aca="true" t="shared" si="1" ref="F18:F22">E18*1.0228</f>
        <v>19097399.417999998</v>
      </c>
      <c r="G18" s="20">
        <f>F18*1.0237</f>
        <v>19550007.7842066</v>
      </c>
      <c r="H18" s="50"/>
      <c r="I18" s="51"/>
    </row>
    <row r="19" spans="1:9" s="32" customFormat="1" ht="15.75">
      <c r="A19" s="17" t="s">
        <v>35</v>
      </c>
      <c r="B19" s="13">
        <v>9764798</v>
      </c>
      <c r="C19" s="13">
        <v>51425285</v>
      </c>
      <c r="D19" s="63">
        <v>50911032.15</v>
      </c>
      <c r="E19" s="20">
        <v>56675265</v>
      </c>
      <c r="F19" s="20">
        <f t="shared" si="1"/>
        <v>57967461.041999996</v>
      </c>
      <c r="G19" s="20">
        <f>F19*1.0237</f>
        <v>59341289.8686954</v>
      </c>
      <c r="H19" s="50"/>
      <c r="I19" s="51"/>
    </row>
    <row r="20" spans="1:9" s="32" customFormat="1" ht="15.75">
      <c r="A20" s="17" t="s">
        <v>36</v>
      </c>
      <c r="B20" s="13">
        <v>0</v>
      </c>
      <c r="C20" s="13">
        <v>0</v>
      </c>
      <c r="D20" s="63">
        <v>2000000</v>
      </c>
      <c r="E20" s="20"/>
      <c r="F20" s="20"/>
      <c r="G20" s="20"/>
      <c r="H20" s="50"/>
      <c r="I20" s="51"/>
    </row>
    <row r="21" spans="1:9" s="32" customFormat="1" ht="18">
      <c r="A21" s="17" t="s">
        <v>59</v>
      </c>
      <c r="B21" s="13">
        <v>0</v>
      </c>
      <c r="C21" s="13">
        <v>6849879</v>
      </c>
      <c r="D21" s="63">
        <v>0</v>
      </c>
      <c r="E21" s="20">
        <v>8138653</v>
      </c>
      <c r="F21" s="20">
        <f>E21</f>
        <v>8138653</v>
      </c>
      <c r="G21" s="20">
        <f>F21</f>
        <v>8138653</v>
      </c>
      <c r="H21" s="50"/>
      <c r="I21" s="51"/>
    </row>
    <row r="22" spans="1:9" s="32" customFormat="1" ht="15.75">
      <c r="A22" s="17" t="s">
        <v>70</v>
      </c>
      <c r="B22" s="13">
        <v>25042913</v>
      </c>
      <c r="C22" s="13">
        <v>25425260</v>
      </c>
      <c r="D22" s="63">
        <v>25425260</v>
      </c>
      <c r="E22" s="20">
        <f>26857505</f>
        <v>26857505</v>
      </c>
      <c r="F22" s="20">
        <f t="shared" si="1"/>
        <v>27469856.113999996</v>
      </c>
      <c r="G22" s="20">
        <f>F22*1.0237</f>
        <v>28120891.703901798</v>
      </c>
      <c r="H22" s="50"/>
      <c r="I22" s="51"/>
    </row>
    <row r="23" spans="1:9" s="32" customFormat="1" ht="15.75">
      <c r="A23" s="17"/>
      <c r="B23" s="13"/>
      <c r="C23" s="14"/>
      <c r="D23" s="27"/>
      <c r="E23" s="13"/>
      <c r="F23" s="13"/>
      <c r="G23" s="13"/>
      <c r="H23" s="50"/>
      <c r="I23" s="51"/>
    </row>
    <row r="24" spans="1:10" s="49" customFormat="1" ht="15.75">
      <c r="A24" s="18" t="s">
        <v>7</v>
      </c>
      <c r="B24" s="19">
        <f aca="true" t="shared" si="2" ref="B24:G24">SUM(B8:B23)</f>
        <v>199590146</v>
      </c>
      <c r="C24" s="19">
        <f t="shared" si="2"/>
        <v>250904180</v>
      </c>
      <c r="D24" s="19">
        <f t="shared" si="2"/>
        <v>241174471.03</v>
      </c>
      <c r="E24" s="19">
        <f t="shared" si="2"/>
        <v>249183645</v>
      </c>
      <c r="F24" s="19">
        <f t="shared" si="2"/>
        <v>255727363.2692</v>
      </c>
      <c r="G24" s="19">
        <f t="shared" si="2"/>
        <v>263605524.96148005</v>
      </c>
      <c r="H24" s="47"/>
      <c r="I24" s="48"/>
      <c r="J24" s="82"/>
    </row>
    <row r="25" spans="1:9" s="32" customFormat="1" ht="15.75">
      <c r="A25" s="12" t="s">
        <v>8</v>
      </c>
      <c r="B25" s="13"/>
      <c r="C25" s="14"/>
      <c r="D25" s="16"/>
      <c r="E25" s="20"/>
      <c r="F25" s="20"/>
      <c r="G25" s="20"/>
      <c r="H25" s="50"/>
      <c r="I25" s="51"/>
    </row>
    <row r="26" spans="1:10" s="32" customFormat="1" ht="15.75">
      <c r="A26" s="17" t="s">
        <v>37</v>
      </c>
      <c r="B26" s="13">
        <v>-111061268</v>
      </c>
      <c r="C26" s="14">
        <v>-122985762</v>
      </c>
      <c r="D26" s="20">
        <v>-118681260.33</v>
      </c>
      <c r="E26" s="51">
        <v>-119121820.284635</v>
      </c>
      <c r="F26" s="20">
        <f>(E26*1.0229)+400000</f>
        <v>-121449709.96915314</v>
      </c>
      <c r="G26" s="20">
        <f>(F26*1.0236)+400000</f>
        <v>-123915923.12442516</v>
      </c>
      <c r="H26" s="50"/>
      <c r="I26" s="51"/>
      <c r="J26" s="83"/>
    </row>
    <row r="27" spans="1:9" s="32" customFormat="1" ht="15.75">
      <c r="A27" s="17" t="s">
        <v>38</v>
      </c>
      <c r="B27" s="13">
        <v>-5316733</v>
      </c>
      <c r="C27" s="14">
        <v>-6055546</v>
      </c>
      <c r="D27" s="20">
        <v>-5965000</v>
      </c>
      <c r="E27" s="51">
        <v>-5055142</v>
      </c>
      <c r="F27" s="20">
        <f>E27*1.0228</f>
        <v>-5170399.2376</v>
      </c>
      <c r="G27" s="20">
        <f>F27*1.0237</f>
        <v>-5292937.69953112</v>
      </c>
      <c r="H27" s="50"/>
      <c r="I27" s="51"/>
    </row>
    <row r="28" spans="1:9" s="32" customFormat="1" ht="15.75">
      <c r="A28" s="17" t="s">
        <v>39</v>
      </c>
      <c r="B28" s="13">
        <v>-54574998</v>
      </c>
      <c r="C28" s="14">
        <v>-53170312</v>
      </c>
      <c r="D28" s="20">
        <v>-52373000</v>
      </c>
      <c r="E28" s="51">
        <f>-52053222</f>
        <v>-52053222</v>
      </c>
      <c r="F28" s="20">
        <f>(E28*1.0228)-2500000-2000000</f>
        <v>-57740035.4616</v>
      </c>
      <c r="G28" s="20">
        <f>(F28+2500000+2000000)*1.0237</f>
        <v>-54501824.30203992</v>
      </c>
      <c r="H28" s="50"/>
      <c r="I28" s="51"/>
    </row>
    <row r="29" spans="1:9" s="32" customFormat="1" ht="15.75">
      <c r="A29" s="17" t="s">
        <v>40</v>
      </c>
      <c r="B29" s="13">
        <v>-24966635</v>
      </c>
      <c r="C29" s="14">
        <v>-58413171</v>
      </c>
      <c r="D29" s="20">
        <v>-53913000</v>
      </c>
      <c r="E29" s="51">
        <f>-65439726-304526+92469+119588-304527</f>
        <v>-65836722</v>
      </c>
      <c r="F29" s="20">
        <f>(E29*1.0228)-2500000</f>
        <v>-69837799.2616</v>
      </c>
      <c r="G29" s="20">
        <f>(F29+2500000)*1.0237</f>
        <v>-68933705.10409993</v>
      </c>
      <c r="H29" s="50"/>
      <c r="I29" s="51"/>
    </row>
    <row r="30" spans="1:9" s="32" customFormat="1" ht="15.75">
      <c r="A30" s="17" t="s">
        <v>41</v>
      </c>
      <c r="B30" s="13">
        <v>-181167</v>
      </c>
      <c r="C30" s="14">
        <v>-410093</v>
      </c>
      <c r="D30" s="20">
        <v>-410093</v>
      </c>
      <c r="E30" s="51">
        <v>-86132</v>
      </c>
      <c r="F30" s="20">
        <f aca="true" t="shared" si="3" ref="F30:F32">E30*1.0228</f>
        <v>-88095.8096</v>
      </c>
      <c r="G30" s="20">
        <f>F30*1.0237</f>
        <v>-90183.68028752</v>
      </c>
      <c r="H30" s="50"/>
      <c r="I30" s="51"/>
    </row>
    <row r="31" spans="1:9" s="32" customFormat="1" ht="15.75">
      <c r="A31" s="17" t="s">
        <v>42</v>
      </c>
      <c r="B31" s="13">
        <v>-20640</v>
      </c>
      <c r="C31" s="14">
        <v>-40239</v>
      </c>
      <c r="D31" s="20">
        <v>-40239</v>
      </c>
      <c r="E31" s="51">
        <v>-40239</v>
      </c>
      <c r="F31" s="20">
        <f t="shared" si="3"/>
        <v>-41156.449199999995</v>
      </c>
      <c r="G31" s="20">
        <f>F31*1.0237</f>
        <v>-42131.85704604</v>
      </c>
      <c r="H31" s="50"/>
      <c r="I31" s="51"/>
    </row>
    <row r="32" spans="1:9" s="32" customFormat="1" ht="15.75">
      <c r="A32" s="17" t="s">
        <v>43</v>
      </c>
      <c r="B32" s="13">
        <v>-2877086</v>
      </c>
      <c r="C32" s="14">
        <v>-840640</v>
      </c>
      <c r="D32" s="20">
        <v>-840640</v>
      </c>
      <c r="E32" s="51">
        <v>-850669</v>
      </c>
      <c r="F32" s="20">
        <f t="shared" si="3"/>
        <v>-870064.2531999999</v>
      </c>
      <c r="G32" s="20">
        <f>F32*1.0237</f>
        <v>-890684.77600084</v>
      </c>
      <c r="H32" s="50"/>
      <c r="I32" s="51"/>
    </row>
    <row r="33" spans="1:9" s="32" customFormat="1" ht="15.75">
      <c r="A33" s="17" t="s">
        <v>44</v>
      </c>
      <c r="B33" s="13">
        <v>0</v>
      </c>
      <c r="C33" s="14">
        <v>-7265135</v>
      </c>
      <c r="D33" s="20">
        <v>0</v>
      </c>
      <c r="E33" s="51">
        <v>-6895467</v>
      </c>
      <c r="F33" s="20">
        <f>E33</f>
        <v>-6895467</v>
      </c>
      <c r="G33" s="20">
        <f>F33</f>
        <v>-6895467</v>
      </c>
      <c r="H33" s="50"/>
      <c r="I33" s="51"/>
    </row>
    <row r="34" spans="1:9" s="32" customFormat="1" ht="15.75">
      <c r="A34" s="17" t="s">
        <v>45</v>
      </c>
      <c r="B34" s="13">
        <v>223309</v>
      </c>
      <c r="C34" s="14">
        <v>4234906</v>
      </c>
      <c r="D34" s="20"/>
      <c r="E34" s="51">
        <v>159000</v>
      </c>
      <c r="F34" s="20"/>
      <c r="G34" s="20"/>
      <c r="H34" s="50"/>
      <c r="I34" s="51"/>
    </row>
    <row r="35" spans="1:9" s="32" customFormat="1" ht="15.75">
      <c r="A35" s="64"/>
      <c r="B35" s="13"/>
      <c r="C35" s="65"/>
      <c r="D35" s="27"/>
      <c r="E35" s="13"/>
      <c r="F35" s="13"/>
      <c r="G35" s="13"/>
      <c r="H35" s="50"/>
      <c r="I35" s="51"/>
    </row>
    <row r="36" spans="1:10" s="49" customFormat="1" ht="15.75">
      <c r="A36" s="21" t="s">
        <v>9</v>
      </c>
      <c r="B36" s="22">
        <f aca="true" t="shared" si="4" ref="B36:G36">SUM(B26:B35)</f>
        <v>-198775218</v>
      </c>
      <c r="C36" s="22">
        <f t="shared" si="4"/>
        <v>-244945992</v>
      </c>
      <c r="D36" s="22">
        <f t="shared" si="4"/>
        <v>-232223232.32999998</v>
      </c>
      <c r="E36" s="22">
        <f t="shared" si="4"/>
        <v>-249780413.284635</v>
      </c>
      <c r="F36" s="22">
        <f t="shared" si="4"/>
        <v>-262092727.44195315</v>
      </c>
      <c r="G36" s="22">
        <f t="shared" si="4"/>
        <v>-260562857.5434305</v>
      </c>
      <c r="H36" s="47"/>
      <c r="I36" s="48"/>
      <c r="J36" s="82"/>
    </row>
    <row r="37" spans="1:9" s="32" customFormat="1" ht="15.75">
      <c r="A37" s="18" t="s">
        <v>10</v>
      </c>
      <c r="B37" s="25"/>
      <c r="C37" s="23"/>
      <c r="D37" s="60"/>
      <c r="E37" s="61"/>
      <c r="F37" s="61"/>
      <c r="G37" s="61"/>
      <c r="H37" s="50"/>
      <c r="I37" s="51"/>
    </row>
    <row r="38" spans="1:9" s="32" customFormat="1" ht="15.75">
      <c r="A38" s="12" t="s">
        <v>11</v>
      </c>
      <c r="B38" s="24"/>
      <c r="C38" s="13"/>
      <c r="D38" s="42"/>
      <c r="E38" s="13"/>
      <c r="F38" s="13"/>
      <c r="G38" s="13"/>
      <c r="H38" s="50"/>
      <c r="I38" s="51"/>
    </row>
    <row r="39" spans="1:9" s="32" customFormat="1" ht="15.75">
      <c r="A39" s="17" t="s">
        <v>48</v>
      </c>
      <c r="B39" s="24">
        <v>-4801</v>
      </c>
      <c r="C39" s="13">
        <v>4957</v>
      </c>
      <c r="D39" s="42">
        <v>4957</v>
      </c>
      <c r="E39" s="13">
        <v>4957</v>
      </c>
      <c r="F39" s="13">
        <v>4957</v>
      </c>
      <c r="G39" s="13">
        <v>4957</v>
      </c>
      <c r="H39" s="50"/>
      <c r="I39" s="51"/>
    </row>
    <row r="40" spans="1:9" s="32" customFormat="1" ht="15.75">
      <c r="A40" s="17" t="s">
        <v>53</v>
      </c>
      <c r="B40" s="24"/>
      <c r="C40" s="13"/>
      <c r="D40" s="42"/>
      <c r="E40" s="13">
        <v>-1093333</v>
      </c>
      <c r="F40" s="13"/>
      <c r="G40" s="13"/>
      <c r="H40" s="50"/>
      <c r="I40" s="51"/>
    </row>
    <row r="41" spans="1:9" s="32" customFormat="1" ht="15.75">
      <c r="A41" s="12" t="s">
        <v>12</v>
      </c>
      <c r="B41" s="24">
        <f aca="true" t="shared" si="5" ref="B41:G41">SUM(B39:B40)</f>
        <v>-4801</v>
      </c>
      <c r="C41" s="24">
        <f t="shared" si="5"/>
        <v>4957</v>
      </c>
      <c r="D41" s="43">
        <f t="shared" si="5"/>
        <v>4957</v>
      </c>
      <c r="E41" s="24">
        <f t="shared" si="5"/>
        <v>-1088376</v>
      </c>
      <c r="F41" s="24">
        <f t="shared" si="5"/>
        <v>4957</v>
      </c>
      <c r="G41" s="24">
        <f t="shared" si="5"/>
        <v>4957</v>
      </c>
      <c r="H41" s="50"/>
      <c r="I41" s="51"/>
    </row>
    <row r="42" spans="1:102" s="52" customFormat="1" ht="15.75">
      <c r="A42" s="18" t="s">
        <v>13</v>
      </c>
      <c r="B42" s="25">
        <f>+B6+B24+B36+B41</f>
        <v>8379048</v>
      </c>
      <c r="C42" s="26">
        <f>+C6+C24+C36+C37+C41</f>
        <v>13155739</v>
      </c>
      <c r="D42" s="26">
        <f>+D6+D24+D36+D37+D41</f>
        <v>17335243.700000018</v>
      </c>
      <c r="E42" s="26">
        <f>+E6+E24+E36+E37+E41</f>
        <v>15650099.41536501</v>
      </c>
      <c r="F42" s="26">
        <f>+F6+F24+F36+F37+F41</f>
        <v>9289692.242611855</v>
      </c>
      <c r="G42" s="26">
        <f>+G6+G24+G36+G37+G41</f>
        <v>12337316.6606614</v>
      </c>
      <c r="H42" s="50"/>
      <c r="I42" s="50"/>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row>
    <row r="43" spans="1:9" s="32" customFormat="1" ht="15.75">
      <c r="A43" s="12" t="s">
        <v>14</v>
      </c>
      <c r="B43" s="13"/>
      <c r="C43" s="14"/>
      <c r="D43" s="27"/>
      <c r="E43" s="13"/>
      <c r="F43" s="13"/>
      <c r="G43" s="13"/>
      <c r="H43" s="53"/>
      <c r="I43" s="51"/>
    </row>
    <row r="44" spans="1:9" s="32" customFormat="1" ht="15.75">
      <c r="A44" s="17" t="s">
        <v>15</v>
      </c>
      <c r="B44" s="13"/>
      <c r="C44" s="14"/>
      <c r="D44" s="27"/>
      <c r="E44" s="13"/>
      <c r="F44" s="13"/>
      <c r="G44" s="13"/>
      <c r="H44" s="53"/>
      <c r="I44" s="51"/>
    </row>
    <row r="45" spans="1:9" s="32" customFormat="1" ht="18">
      <c r="A45" s="17" t="s">
        <v>54</v>
      </c>
      <c r="B45" s="13">
        <v>-3750002</v>
      </c>
      <c r="C45" s="14">
        <v>-3250000</v>
      </c>
      <c r="D45" s="27">
        <v>-4069847</v>
      </c>
      <c r="E45" s="13">
        <v>-4069847</v>
      </c>
      <c r="F45" s="13">
        <f>E45</f>
        <v>-4069847</v>
      </c>
      <c r="G45" s="20">
        <f>F45</f>
        <v>-4069847</v>
      </c>
      <c r="H45" s="53"/>
      <c r="I45" s="51"/>
    </row>
    <row r="46" spans="1:9" s="32" customFormat="1" ht="18">
      <c r="A46" s="17" t="s">
        <v>56</v>
      </c>
      <c r="B46" s="13"/>
      <c r="C46" s="14"/>
      <c r="D46" s="27">
        <v>-5000000</v>
      </c>
      <c r="E46" s="13">
        <v>-5000000</v>
      </c>
      <c r="F46" s="13"/>
      <c r="G46" s="13"/>
      <c r="H46" s="53"/>
      <c r="I46" s="51"/>
    </row>
    <row r="47" spans="1:9" s="32" customFormat="1" ht="18">
      <c r="A47" s="17" t="s">
        <v>58</v>
      </c>
      <c r="B47" s="13"/>
      <c r="C47" s="14"/>
      <c r="D47" s="27">
        <v>-2000000</v>
      </c>
      <c r="E47" s="13">
        <v>-2000000</v>
      </c>
      <c r="F47" s="13"/>
      <c r="G47" s="13"/>
      <c r="H47" s="53"/>
      <c r="I47" s="51"/>
    </row>
    <row r="48" spans="1:9" s="32" customFormat="1" ht="15.75">
      <c r="A48" s="17" t="s">
        <v>16</v>
      </c>
      <c r="B48" s="13"/>
      <c r="C48" s="14"/>
      <c r="D48" s="27"/>
      <c r="E48" s="13"/>
      <c r="F48" s="13"/>
      <c r="G48" s="13"/>
      <c r="H48" s="53"/>
      <c r="I48" s="51"/>
    </row>
    <row r="49" spans="1:9" s="32" customFormat="1" ht="15.75">
      <c r="A49" s="17" t="s">
        <v>46</v>
      </c>
      <c r="B49" s="13"/>
      <c r="C49" s="14">
        <v>-2000000</v>
      </c>
      <c r="D49" s="27"/>
      <c r="E49" s="13"/>
      <c r="F49" s="13"/>
      <c r="G49" s="13"/>
      <c r="H49" s="53"/>
      <c r="I49" s="51"/>
    </row>
    <row r="50" spans="1:9" s="32" customFormat="1" ht="15.75">
      <c r="A50" s="81" t="s">
        <v>47</v>
      </c>
      <c r="B50" s="13"/>
      <c r="C50" s="14">
        <v>-1000000</v>
      </c>
      <c r="D50" s="27"/>
      <c r="E50" s="13"/>
      <c r="F50" s="13"/>
      <c r="G50" s="13"/>
      <c r="H50" s="53"/>
      <c r="I50" s="51"/>
    </row>
    <row r="51" spans="1:9" s="32" customFormat="1" ht="33.75">
      <c r="A51" s="81" t="s">
        <v>60</v>
      </c>
      <c r="B51" s="13"/>
      <c r="C51" s="14"/>
      <c r="D51" s="13">
        <v>-3000000</v>
      </c>
      <c r="E51" s="14">
        <v>-2000000</v>
      </c>
      <c r="F51" s="13"/>
      <c r="G51" s="20"/>
      <c r="H51" s="53"/>
      <c r="I51" s="51"/>
    </row>
    <row r="52" spans="1:9" s="32" customFormat="1" ht="15.75">
      <c r="A52" s="17" t="s">
        <v>17</v>
      </c>
      <c r="B52" s="39"/>
      <c r="C52" s="40"/>
      <c r="D52" s="39"/>
      <c r="E52" s="40"/>
      <c r="F52" s="39"/>
      <c r="G52" s="39"/>
      <c r="H52" s="53"/>
      <c r="I52" s="51"/>
    </row>
    <row r="53" spans="1:9" s="32" customFormat="1" ht="15.75">
      <c r="A53" s="17" t="s">
        <v>50</v>
      </c>
      <c r="B53" s="39"/>
      <c r="C53" s="40"/>
      <c r="D53" s="39"/>
      <c r="F53" s="39"/>
      <c r="G53" s="39"/>
      <c r="H53" s="53"/>
      <c r="I53" s="51"/>
    </row>
    <row r="54" spans="1:9" s="32" customFormat="1" ht="15.75">
      <c r="A54" s="17" t="s">
        <v>18</v>
      </c>
      <c r="B54" s="39">
        <v>-1075406</v>
      </c>
      <c r="C54" s="40">
        <v>-3000000</v>
      </c>
      <c r="D54" s="28"/>
      <c r="E54" s="39"/>
      <c r="F54" s="39"/>
      <c r="G54" s="39"/>
      <c r="H54" s="53"/>
      <c r="I54" s="51"/>
    </row>
    <row r="55" spans="1:9" s="32" customFormat="1" ht="15.75">
      <c r="A55" s="17" t="s">
        <v>66</v>
      </c>
      <c r="B55" s="39"/>
      <c r="C55" s="40"/>
      <c r="D55" s="27">
        <v>-2180155</v>
      </c>
      <c r="E55" s="13">
        <v>-4255848</v>
      </c>
      <c r="F55" s="13">
        <f>E55</f>
        <v>-4255848</v>
      </c>
      <c r="G55" s="20">
        <f>F55</f>
        <v>-4255848</v>
      </c>
      <c r="H55" s="53"/>
      <c r="I55" s="51"/>
    </row>
    <row r="56" spans="1:9" s="32" customFormat="1" ht="15.75">
      <c r="A56" s="17" t="s">
        <v>52</v>
      </c>
      <c r="B56" s="39"/>
      <c r="C56" s="40"/>
      <c r="D56" s="27">
        <v>-5897090</v>
      </c>
      <c r="E56" s="13">
        <f>-(E24-E9-E10-E11-E13-E22-E21-27639125)/12</f>
        <v>-6060034.583333333</v>
      </c>
      <c r="F56" s="13">
        <f>-(F24-F9-F10-F11-F13-F22-F21-27639125*1.02)/12</f>
        <v>-6204652.500999999</v>
      </c>
      <c r="G56" s="13">
        <f>-(G24-G9-G10-G11-G13-G22-G21-27639125*1.02^2)/12</f>
        <v>-6360395.270086199</v>
      </c>
      <c r="H56" s="53"/>
      <c r="I56" s="51"/>
    </row>
    <row r="57" spans="1:9" s="32" customFormat="1" ht="7.5" customHeight="1">
      <c r="A57" s="17"/>
      <c r="B57" s="39"/>
      <c r="C57" s="40"/>
      <c r="D57" s="28"/>
      <c r="E57" s="39"/>
      <c r="F57" s="39"/>
      <c r="G57" s="39"/>
      <c r="H57" s="53"/>
      <c r="I57" s="51"/>
    </row>
    <row r="58" spans="1:9" s="32" customFormat="1" ht="15.75" customHeight="1">
      <c r="A58" s="17" t="s">
        <v>19</v>
      </c>
      <c r="B58" s="39">
        <f>SUM(B44:B54)</f>
        <v>-4825408</v>
      </c>
      <c r="C58" s="39">
        <f>SUM(C44:C54)</f>
        <v>-9250000</v>
      </c>
      <c r="D58" s="44">
        <f>SUM(D44:D56)</f>
        <v>-22147092</v>
      </c>
      <c r="E58" s="39">
        <f>SUM(E44:E56)</f>
        <v>-23385729.583333332</v>
      </c>
      <c r="F58" s="39">
        <f aca="true" t="shared" si="6" ref="F58:G58">SUM(F44:F56)</f>
        <v>-14530347.500999998</v>
      </c>
      <c r="G58" s="39">
        <f t="shared" si="6"/>
        <v>-14686090.270086199</v>
      </c>
      <c r="H58" s="53"/>
      <c r="I58" s="51"/>
    </row>
    <row r="59" spans="1:9" s="32" customFormat="1" ht="7.5" customHeight="1">
      <c r="A59" s="17"/>
      <c r="B59" s="39"/>
      <c r="C59" s="40"/>
      <c r="D59" s="28"/>
      <c r="E59" s="39"/>
      <c r="F59" s="39"/>
      <c r="G59" s="39"/>
      <c r="H59" s="53"/>
      <c r="I59" s="51"/>
    </row>
    <row r="60" spans="1:9" s="32" customFormat="1" ht="15.75">
      <c r="A60" s="17" t="s">
        <v>20</v>
      </c>
      <c r="B60" s="39"/>
      <c r="C60" s="40"/>
      <c r="D60" s="28">
        <v>4811848</v>
      </c>
      <c r="E60" s="39">
        <v>7735630</v>
      </c>
      <c r="F60" s="39">
        <v>5240655</v>
      </c>
      <c r="G60" s="39">
        <v>2348774</v>
      </c>
      <c r="H60" s="53"/>
      <c r="I60" s="51"/>
    </row>
    <row r="61" spans="1:9" s="32" customFormat="1" ht="7.5" customHeight="1">
      <c r="A61" s="12"/>
      <c r="B61" s="39"/>
      <c r="C61" s="40"/>
      <c r="D61" s="28"/>
      <c r="E61" s="39"/>
      <c r="F61" s="39"/>
      <c r="G61" s="39"/>
      <c r="H61" s="53"/>
      <c r="I61" s="51"/>
    </row>
    <row r="62" spans="1:9" s="49" customFormat="1" ht="15.75">
      <c r="A62" s="18" t="s">
        <v>21</v>
      </c>
      <c r="B62" s="19">
        <f aca="true" t="shared" si="7" ref="B62:G62">+B42+B58+B60</f>
        <v>3553640</v>
      </c>
      <c r="C62" s="19">
        <f t="shared" si="7"/>
        <v>3905739</v>
      </c>
      <c r="D62" s="19">
        <f t="shared" si="7"/>
        <v>-0.29999998211860657</v>
      </c>
      <c r="E62" s="19">
        <f t="shared" si="7"/>
        <v>-0.16796832159161568</v>
      </c>
      <c r="F62" s="19">
        <f t="shared" si="7"/>
        <v>-0.25838814303278923</v>
      </c>
      <c r="G62" s="19">
        <f t="shared" si="7"/>
        <v>0.39057520031929016</v>
      </c>
      <c r="H62" s="47"/>
      <c r="I62" s="48"/>
    </row>
    <row r="63" spans="1:9" s="49" customFormat="1" ht="15.75">
      <c r="A63" s="38"/>
      <c r="B63" s="28"/>
      <c r="C63" s="28"/>
      <c r="D63" s="28"/>
      <c r="E63" s="28"/>
      <c r="F63" s="28"/>
      <c r="G63" s="28"/>
      <c r="H63" s="47"/>
      <c r="I63" s="48"/>
    </row>
    <row r="64" spans="1:8" ht="16.15" customHeight="1">
      <c r="A64" s="29" t="s">
        <v>22</v>
      </c>
      <c r="B64" s="30"/>
      <c r="C64" s="31"/>
      <c r="D64" s="30"/>
      <c r="E64" s="30"/>
      <c r="F64" s="30"/>
      <c r="G64" s="30"/>
      <c r="H64" s="54"/>
    </row>
    <row r="65" spans="1:7" ht="16.15" customHeight="1">
      <c r="A65" s="36" t="s">
        <v>49</v>
      </c>
      <c r="B65" s="37"/>
      <c r="C65" s="33"/>
      <c r="D65" s="30"/>
      <c r="E65" s="30"/>
      <c r="F65" s="30"/>
      <c r="G65" s="30"/>
    </row>
    <row r="66" spans="1:7" ht="16.15" customHeight="1">
      <c r="A66" s="34" t="s">
        <v>23</v>
      </c>
      <c r="B66" s="6"/>
      <c r="C66" s="35"/>
      <c r="D66" s="30"/>
      <c r="E66" s="30"/>
      <c r="F66" s="30"/>
      <c r="G66" s="30"/>
    </row>
    <row r="67" spans="1:8" s="32" customFormat="1" ht="35.25" customHeight="1">
      <c r="A67" s="86" t="s">
        <v>64</v>
      </c>
      <c r="B67" s="86"/>
      <c r="C67" s="86"/>
      <c r="D67" s="86"/>
      <c r="E67" s="86"/>
      <c r="F67" s="86"/>
      <c r="G67" s="86"/>
      <c r="H67" s="6"/>
    </row>
    <row r="68" spans="1:8" s="32" customFormat="1" ht="15" customHeight="1">
      <c r="A68" s="66" t="s">
        <v>61</v>
      </c>
      <c r="B68" s="4"/>
      <c r="C68" s="3"/>
      <c r="D68" s="4"/>
      <c r="E68" s="4"/>
      <c r="F68" s="4"/>
      <c r="G68" s="4"/>
      <c r="H68" s="6"/>
    </row>
    <row r="69" spans="1:8" s="32" customFormat="1" ht="31.5" customHeight="1">
      <c r="A69" s="85" t="s">
        <v>62</v>
      </c>
      <c r="B69" s="85"/>
      <c r="C69" s="85"/>
      <c r="D69" s="85"/>
      <c r="E69" s="85"/>
      <c r="F69" s="85"/>
      <c r="G69" s="85"/>
      <c r="H69" s="6"/>
    </row>
    <row r="70" spans="1:8" s="32" customFormat="1" ht="18">
      <c r="A70" s="66" t="s">
        <v>55</v>
      </c>
      <c r="B70" s="4"/>
      <c r="C70" s="3"/>
      <c r="D70" s="4"/>
      <c r="E70" s="4"/>
      <c r="F70" s="4"/>
      <c r="G70" s="4"/>
      <c r="H70" s="6"/>
    </row>
    <row r="71" spans="1:8" s="32" customFormat="1" ht="18">
      <c r="A71" s="66" t="s">
        <v>63</v>
      </c>
      <c r="B71" s="4"/>
      <c r="C71" s="3"/>
      <c r="D71" s="4"/>
      <c r="E71" s="4"/>
      <c r="F71" s="4"/>
      <c r="G71" s="4"/>
      <c r="H71" s="6"/>
    </row>
    <row r="72" spans="1:8" s="32" customFormat="1" ht="18">
      <c r="A72" s="66" t="s">
        <v>68</v>
      </c>
      <c r="B72" s="4"/>
      <c r="C72" s="3"/>
      <c r="D72" s="4"/>
      <c r="E72" s="4"/>
      <c r="F72" s="4"/>
      <c r="G72" s="4"/>
      <c r="H72" s="6"/>
    </row>
    <row r="73" spans="1:8" ht="18">
      <c r="A73" s="66" t="s">
        <v>67</v>
      </c>
      <c r="B73" s="4"/>
      <c r="C73" s="3"/>
      <c r="D73" s="4"/>
      <c r="E73" s="4"/>
      <c r="F73" s="4"/>
      <c r="G73" s="4"/>
      <c r="H73" s="6"/>
    </row>
    <row r="74" spans="1:8" ht="33" customHeight="1">
      <c r="A74" s="85" t="s">
        <v>65</v>
      </c>
      <c r="B74" s="85"/>
      <c r="C74" s="85"/>
      <c r="D74" s="85"/>
      <c r="E74" s="85"/>
      <c r="F74" s="85"/>
      <c r="G74" s="85"/>
      <c r="H74" s="6"/>
    </row>
    <row r="75" spans="2:8" ht="15.75">
      <c r="B75" s="4"/>
      <c r="C75" s="3"/>
      <c r="D75" s="4"/>
      <c r="E75" s="4"/>
      <c r="F75" s="4"/>
      <c r="G75" s="4"/>
      <c r="H75" s="6"/>
    </row>
    <row r="76" spans="2:8" ht="15.75">
      <c r="B76" s="4"/>
      <c r="C76" s="3"/>
      <c r="D76" s="4"/>
      <c r="E76" s="4"/>
      <c r="F76" s="4"/>
      <c r="G76" s="4"/>
      <c r="H76" s="6"/>
    </row>
    <row r="88" spans="1:8" ht="12.75">
      <c r="A88" s="46"/>
      <c r="B88" s="46"/>
      <c r="C88" s="46"/>
      <c r="D88" s="46"/>
      <c r="E88" s="46"/>
      <c r="F88" s="46"/>
      <c r="G88" s="46"/>
      <c r="H88" s="46"/>
    </row>
    <row r="89" spans="1:8" ht="12.75">
      <c r="A89" s="46"/>
      <c r="B89" s="46"/>
      <c r="C89" s="46"/>
      <c r="D89" s="46"/>
      <c r="E89" s="46"/>
      <c r="F89" s="46"/>
      <c r="G89" s="46"/>
      <c r="H89" s="46"/>
    </row>
    <row r="90" spans="1:8" ht="12.75">
      <c r="A90" s="46"/>
      <c r="B90" s="46"/>
      <c r="C90" s="46"/>
      <c r="D90" s="46"/>
      <c r="E90" s="46"/>
      <c r="F90" s="46"/>
      <c r="G90" s="46"/>
      <c r="H90" s="46"/>
    </row>
    <row r="91" spans="1:8" ht="12.75">
      <c r="A91" s="46"/>
      <c r="B91" s="46"/>
      <c r="C91" s="46"/>
      <c r="D91" s="46"/>
      <c r="E91" s="46"/>
      <c r="F91" s="46"/>
      <c r="G91" s="46"/>
      <c r="H91" s="46"/>
    </row>
    <row r="92" spans="1:8" ht="12.75">
      <c r="A92" s="46"/>
      <c r="B92" s="46"/>
      <c r="C92" s="46"/>
      <c r="D92" s="46"/>
      <c r="E92" s="46"/>
      <c r="F92" s="46"/>
      <c r="G92" s="46"/>
      <c r="H92" s="46"/>
    </row>
    <row r="93" spans="1:8" ht="12.75">
      <c r="A93" s="46"/>
      <c r="B93" s="46"/>
      <c r="C93" s="46"/>
      <c r="D93" s="46"/>
      <c r="E93" s="46"/>
      <c r="F93" s="46"/>
      <c r="G93" s="46"/>
      <c r="H93" s="46"/>
    </row>
    <row r="94" spans="1:8" ht="12.75">
      <c r="A94" s="46"/>
      <c r="B94" s="46"/>
      <c r="C94" s="46"/>
      <c r="D94" s="46"/>
      <c r="E94" s="46"/>
      <c r="F94" s="46"/>
      <c r="G94" s="46"/>
      <c r="H94" s="46"/>
    </row>
    <row r="95" spans="1:8" ht="12.75">
      <c r="A95" s="46"/>
      <c r="B95" s="46"/>
      <c r="C95" s="46"/>
      <c r="D95" s="46"/>
      <c r="E95" s="46"/>
      <c r="F95" s="46"/>
      <c r="G95" s="46"/>
      <c r="H95" s="46"/>
    </row>
    <row r="96" spans="1:8" ht="12.75">
      <c r="A96" s="46"/>
      <c r="B96" s="46"/>
      <c r="C96" s="46"/>
      <c r="D96" s="46"/>
      <c r="E96" s="46"/>
      <c r="F96" s="46"/>
      <c r="G96" s="46"/>
      <c r="H96" s="46"/>
    </row>
    <row r="97" spans="1:8" ht="12.75">
      <c r="A97" s="46"/>
      <c r="B97" s="46"/>
      <c r="C97" s="46"/>
      <c r="D97" s="46"/>
      <c r="E97" s="46"/>
      <c r="F97" s="46"/>
      <c r="G97" s="46"/>
      <c r="H97" s="46"/>
    </row>
    <row r="98" spans="1:8" ht="12.75">
      <c r="A98" s="46"/>
      <c r="B98" s="46"/>
      <c r="C98" s="46"/>
      <c r="D98" s="46"/>
      <c r="E98" s="46"/>
      <c r="F98" s="46"/>
      <c r="G98" s="46"/>
      <c r="H98" s="46"/>
    </row>
    <row r="99" spans="1:8" ht="12.75">
      <c r="A99" s="46"/>
      <c r="B99" s="46"/>
      <c r="C99" s="46"/>
      <c r="D99" s="46"/>
      <c r="E99" s="46"/>
      <c r="F99" s="46"/>
      <c r="G99" s="46"/>
      <c r="H99" s="46"/>
    </row>
    <row r="100" spans="1:8" ht="12.75">
      <c r="A100" s="46"/>
      <c r="B100" s="46"/>
      <c r="C100" s="46"/>
      <c r="D100" s="46"/>
      <c r="E100" s="46"/>
      <c r="F100" s="46"/>
      <c r="G100" s="46"/>
      <c r="H100" s="46"/>
    </row>
    <row r="101" spans="1:8" ht="12.75">
      <c r="A101" s="46"/>
      <c r="B101" s="46"/>
      <c r="C101" s="46"/>
      <c r="D101" s="46"/>
      <c r="E101" s="46"/>
      <c r="F101" s="46"/>
      <c r="G101" s="46"/>
      <c r="H101" s="46"/>
    </row>
    <row r="102" spans="1:8" ht="12.75">
      <c r="A102" s="46"/>
      <c r="B102" s="46"/>
      <c r="C102" s="46"/>
      <c r="D102" s="46"/>
      <c r="E102" s="46"/>
      <c r="F102" s="46"/>
      <c r="G102" s="46"/>
      <c r="H102" s="46"/>
    </row>
    <row r="103" spans="1:8" ht="12.75">
      <c r="A103" s="46"/>
      <c r="B103" s="46"/>
      <c r="C103" s="46"/>
      <c r="D103" s="46"/>
      <c r="E103" s="46"/>
      <c r="F103" s="46"/>
      <c r="G103" s="46"/>
      <c r="H103" s="46"/>
    </row>
    <row r="104" spans="1:8" ht="12.75">
      <c r="A104" s="46"/>
      <c r="B104" s="46"/>
      <c r="C104" s="46"/>
      <c r="D104" s="46"/>
      <c r="E104" s="46"/>
      <c r="F104" s="46"/>
      <c r="G104" s="46"/>
      <c r="H104" s="46"/>
    </row>
    <row r="105" spans="1:8" ht="12.75">
      <c r="A105" s="46"/>
      <c r="B105" s="46"/>
      <c r="C105" s="46"/>
      <c r="D105" s="46"/>
      <c r="E105" s="46"/>
      <c r="F105" s="46"/>
      <c r="G105" s="46"/>
      <c r="H105" s="46"/>
    </row>
    <row r="106" spans="1:8" ht="12.75">
      <c r="A106" s="46"/>
      <c r="B106" s="46"/>
      <c r="C106" s="46"/>
      <c r="D106" s="46"/>
      <c r="E106" s="46"/>
      <c r="F106" s="46"/>
      <c r="G106" s="46"/>
      <c r="H106" s="46"/>
    </row>
    <row r="107" spans="1:8" ht="12.75">
      <c r="A107" s="46"/>
      <c r="B107" s="46"/>
      <c r="C107" s="46"/>
      <c r="D107" s="46"/>
      <c r="E107" s="46"/>
      <c r="F107" s="46"/>
      <c r="G107" s="46"/>
      <c r="H107" s="46"/>
    </row>
    <row r="108" spans="1:8" ht="12.75">
      <c r="A108" s="46"/>
      <c r="B108" s="46"/>
      <c r="C108" s="46"/>
      <c r="D108" s="46"/>
      <c r="E108" s="46"/>
      <c r="F108" s="46"/>
      <c r="G108" s="46"/>
      <c r="H108" s="46"/>
    </row>
    <row r="109" spans="1:8" ht="12.75">
      <c r="A109" s="46"/>
      <c r="B109" s="46"/>
      <c r="C109" s="46"/>
      <c r="D109" s="46"/>
      <c r="E109" s="46"/>
      <c r="F109" s="46"/>
      <c r="G109" s="46"/>
      <c r="H109" s="46"/>
    </row>
    <row r="110" spans="1:8" ht="12.75">
      <c r="A110" s="46"/>
      <c r="B110" s="46"/>
      <c r="C110" s="46"/>
      <c r="D110" s="46"/>
      <c r="E110" s="46"/>
      <c r="F110" s="46"/>
      <c r="G110" s="46"/>
      <c r="H110" s="46"/>
    </row>
    <row r="111" spans="1:8" ht="12.75">
      <c r="A111" s="46"/>
      <c r="B111" s="46"/>
      <c r="C111" s="46"/>
      <c r="D111" s="46"/>
      <c r="E111" s="46"/>
      <c r="F111" s="46"/>
      <c r="G111" s="46"/>
      <c r="H111" s="46"/>
    </row>
    <row r="112" spans="1:8" ht="12.75">
      <c r="A112" s="46"/>
      <c r="B112" s="46"/>
      <c r="C112" s="46"/>
      <c r="D112" s="46"/>
      <c r="E112" s="46"/>
      <c r="F112" s="46"/>
      <c r="G112" s="46"/>
      <c r="H112" s="46"/>
    </row>
    <row r="113" spans="1:8" ht="12.75">
      <c r="A113" s="46"/>
      <c r="B113" s="46"/>
      <c r="C113" s="46"/>
      <c r="D113" s="46"/>
      <c r="E113" s="46"/>
      <c r="F113" s="46"/>
      <c r="G113" s="46"/>
      <c r="H113" s="46"/>
    </row>
    <row r="114" spans="1:8" ht="12.75">
      <c r="A114" s="46"/>
      <c r="B114" s="46"/>
      <c r="C114" s="46"/>
      <c r="D114" s="46"/>
      <c r="E114" s="46"/>
      <c r="F114" s="46"/>
      <c r="G114" s="46"/>
      <c r="H114" s="46"/>
    </row>
    <row r="115" spans="1:8" ht="12.75">
      <c r="A115" s="46"/>
      <c r="B115" s="46"/>
      <c r="C115" s="46"/>
      <c r="D115" s="46"/>
      <c r="E115" s="46"/>
      <c r="F115" s="46"/>
      <c r="G115" s="46"/>
      <c r="H115" s="46"/>
    </row>
    <row r="116" spans="1:8" ht="12.75">
      <c r="A116" s="46"/>
      <c r="B116" s="46"/>
      <c r="C116" s="46"/>
      <c r="D116" s="46"/>
      <c r="E116" s="46"/>
      <c r="F116" s="46"/>
      <c r="G116" s="46"/>
      <c r="H116" s="46"/>
    </row>
    <row r="117" spans="1:8" ht="12.75">
      <c r="A117" s="46"/>
      <c r="B117" s="46"/>
      <c r="C117" s="46"/>
      <c r="D117" s="46"/>
      <c r="E117" s="46"/>
      <c r="F117" s="46"/>
      <c r="G117" s="46"/>
      <c r="H117" s="46"/>
    </row>
    <row r="118" spans="1:8" ht="12.75">
      <c r="A118" s="46"/>
      <c r="B118" s="46"/>
      <c r="C118" s="46"/>
      <c r="D118" s="46"/>
      <c r="E118" s="46"/>
      <c r="F118" s="46"/>
      <c r="G118" s="46"/>
      <c r="H118" s="46"/>
    </row>
    <row r="119" spans="1:8" ht="12.75">
      <c r="A119" s="46"/>
      <c r="B119" s="46"/>
      <c r="C119" s="46"/>
      <c r="D119" s="46"/>
      <c r="E119" s="46"/>
      <c r="F119" s="46"/>
      <c r="G119" s="46"/>
      <c r="H119" s="46"/>
    </row>
    <row r="120" spans="1:8" ht="12.75">
      <c r="A120" s="46"/>
      <c r="B120" s="46"/>
      <c r="C120" s="46"/>
      <c r="D120" s="46"/>
      <c r="E120" s="46"/>
      <c r="F120" s="46"/>
      <c r="G120" s="46"/>
      <c r="H120" s="46"/>
    </row>
    <row r="121" spans="1:8" ht="12.75">
      <c r="A121" s="46"/>
      <c r="B121" s="46"/>
      <c r="C121" s="46"/>
      <c r="D121" s="46"/>
      <c r="E121" s="46"/>
      <c r="F121" s="46"/>
      <c r="G121" s="46"/>
      <c r="H121" s="46"/>
    </row>
    <row r="122" spans="1:8" ht="12.75">
      <c r="A122" s="46"/>
      <c r="B122" s="46"/>
      <c r="C122" s="46"/>
      <c r="D122" s="46"/>
      <c r="E122" s="46"/>
      <c r="F122" s="46"/>
      <c r="G122" s="46"/>
      <c r="H122" s="46"/>
    </row>
    <row r="123" spans="1:8" ht="12.75">
      <c r="A123" s="46"/>
      <c r="B123" s="46"/>
      <c r="C123" s="46"/>
      <c r="D123" s="46"/>
      <c r="E123" s="46"/>
      <c r="F123" s="46"/>
      <c r="G123" s="46"/>
      <c r="H123" s="46"/>
    </row>
    <row r="124" spans="1:8" ht="12.75">
      <c r="A124" s="46"/>
      <c r="B124" s="46"/>
      <c r="C124" s="46"/>
      <c r="D124" s="46"/>
      <c r="E124" s="46"/>
      <c r="F124" s="46"/>
      <c r="G124" s="46"/>
      <c r="H124" s="46"/>
    </row>
    <row r="125" spans="1:8" ht="12.75">
      <c r="A125" s="46"/>
      <c r="B125" s="46"/>
      <c r="C125" s="46"/>
      <c r="D125" s="46"/>
      <c r="E125" s="46"/>
      <c r="F125" s="46"/>
      <c r="G125" s="46"/>
      <c r="H125" s="46"/>
    </row>
    <row r="126" spans="1:8" ht="12.75">
      <c r="A126" s="46"/>
      <c r="B126" s="46"/>
      <c r="C126" s="46"/>
      <c r="D126" s="46"/>
      <c r="E126" s="46"/>
      <c r="F126" s="46"/>
      <c r="G126" s="46"/>
      <c r="H126" s="46"/>
    </row>
    <row r="127" spans="1:8" ht="12.75">
      <c r="A127" s="46"/>
      <c r="B127" s="46"/>
      <c r="C127" s="46"/>
      <c r="D127" s="46"/>
      <c r="E127" s="46"/>
      <c r="F127" s="46"/>
      <c r="G127" s="46"/>
      <c r="H127" s="46"/>
    </row>
    <row r="128" spans="1:8" ht="12.75">
      <c r="A128" s="46"/>
      <c r="B128" s="46"/>
      <c r="C128" s="46"/>
      <c r="D128" s="46"/>
      <c r="E128" s="46"/>
      <c r="F128" s="46"/>
      <c r="G128" s="46"/>
      <c r="H128" s="46"/>
    </row>
    <row r="129" spans="1:8" ht="12.75">
      <c r="A129" s="46"/>
      <c r="B129" s="46"/>
      <c r="C129" s="46"/>
      <c r="D129" s="46"/>
      <c r="E129" s="46"/>
      <c r="F129" s="46"/>
      <c r="G129" s="46"/>
      <c r="H129" s="46"/>
    </row>
    <row r="130" spans="1:8" ht="12.75">
      <c r="A130" s="46"/>
      <c r="B130" s="46"/>
      <c r="C130" s="46"/>
      <c r="D130" s="46"/>
      <c r="E130" s="46"/>
      <c r="F130" s="46"/>
      <c r="G130" s="46"/>
      <c r="H130" s="46"/>
    </row>
    <row r="131" spans="1:8" ht="12.75">
      <c r="A131" s="46"/>
      <c r="B131" s="46"/>
      <c r="C131" s="46"/>
      <c r="D131" s="46"/>
      <c r="E131" s="46"/>
      <c r="F131" s="46"/>
      <c r="G131" s="46"/>
      <c r="H131" s="46"/>
    </row>
    <row r="132" spans="1:8" ht="12.75">
      <c r="A132" s="46"/>
      <c r="B132" s="46"/>
      <c r="C132" s="46"/>
      <c r="D132" s="46"/>
      <c r="E132" s="46"/>
      <c r="F132" s="46"/>
      <c r="G132" s="46"/>
      <c r="H132" s="46"/>
    </row>
    <row r="133" spans="1:8" ht="12.75">
      <c r="A133" s="46"/>
      <c r="B133" s="46"/>
      <c r="C133" s="46"/>
      <c r="D133" s="46"/>
      <c r="E133" s="46"/>
      <c r="F133" s="46"/>
      <c r="G133" s="46"/>
      <c r="H133" s="46"/>
    </row>
    <row r="134" spans="1:8" ht="12.75">
      <c r="A134" s="46"/>
      <c r="B134" s="46"/>
      <c r="C134" s="46"/>
      <c r="D134" s="46"/>
      <c r="E134" s="46"/>
      <c r="F134" s="46"/>
      <c r="G134" s="46"/>
      <c r="H134" s="46"/>
    </row>
    <row r="135" spans="1:8" ht="12.75">
      <c r="A135" s="46"/>
      <c r="B135" s="46"/>
      <c r="C135" s="46"/>
      <c r="D135" s="46"/>
      <c r="E135" s="46"/>
      <c r="F135" s="46"/>
      <c r="G135" s="46"/>
      <c r="H135" s="46"/>
    </row>
    <row r="136" spans="1:8" ht="12.75">
      <c r="A136" s="46"/>
      <c r="B136" s="46"/>
      <c r="C136" s="46"/>
      <c r="D136" s="46"/>
      <c r="E136" s="46"/>
      <c r="F136" s="46"/>
      <c r="G136" s="46"/>
      <c r="H136" s="46"/>
    </row>
    <row r="137" spans="1:8" ht="12.75">
      <c r="A137" s="46"/>
      <c r="B137" s="46"/>
      <c r="C137" s="46"/>
      <c r="D137" s="46"/>
      <c r="E137" s="46"/>
      <c r="F137" s="46"/>
      <c r="G137" s="46"/>
      <c r="H137" s="46"/>
    </row>
    <row r="138" spans="1:8" ht="12.75">
      <c r="A138" s="46"/>
      <c r="B138" s="46"/>
      <c r="C138" s="46"/>
      <c r="D138" s="46"/>
      <c r="E138" s="46"/>
      <c r="F138" s="46"/>
      <c r="G138" s="46"/>
      <c r="H138" s="46"/>
    </row>
    <row r="139" spans="1:8" ht="12.75">
      <c r="A139" s="46"/>
      <c r="B139" s="46"/>
      <c r="C139" s="46"/>
      <c r="D139" s="46"/>
      <c r="E139" s="46"/>
      <c r="F139" s="46"/>
      <c r="G139" s="46"/>
      <c r="H139" s="46"/>
    </row>
    <row r="140" spans="1:8" ht="12.75">
      <c r="A140" s="46"/>
      <c r="B140" s="46"/>
      <c r="C140" s="46"/>
      <c r="D140" s="46"/>
      <c r="E140" s="46"/>
      <c r="F140" s="46"/>
      <c r="G140" s="46"/>
      <c r="H140" s="46"/>
    </row>
    <row r="141" spans="1:8" ht="12.75">
      <c r="A141" s="46"/>
      <c r="B141" s="46"/>
      <c r="C141" s="46"/>
      <c r="D141" s="46"/>
      <c r="E141" s="46"/>
      <c r="F141" s="46"/>
      <c r="G141" s="46"/>
      <c r="H141" s="46"/>
    </row>
    <row r="142" spans="1:8" ht="12.75">
      <c r="A142" s="46"/>
      <c r="B142" s="46"/>
      <c r="C142" s="46"/>
      <c r="D142" s="46"/>
      <c r="E142" s="46"/>
      <c r="F142" s="46"/>
      <c r="G142" s="46"/>
      <c r="H142" s="46"/>
    </row>
    <row r="143" spans="1:8" ht="12.75">
      <c r="A143" s="46"/>
      <c r="B143" s="46"/>
      <c r="C143" s="46"/>
      <c r="D143" s="46"/>
      <c r="E143" s="46"/>
      <c r="F143" s="46"/>
      <c r="G143" s="46"/>
      <c r="H143" s="46"/>
    </row>
    <row r="144" spans="1:8" ht="12.75">
      <c r="A144" s="46"/>
      <c r="B144" s="46"/>
      <c r="C144" s="46"/>
      <c r="D144" s="46"/>
      <c r="E144" s="46"/>
      <c r="F144" s="46"/>
      <c r="G144" s="46"/>
      <c r="H144" s="46"/>
    </row>
    <row r="145" spans="1:8" ht="12.75">
      <c r="A145" s="46"/>
      <c r="B145" s="46"/>
      <c r="C145" s="46"/>
      <c r="D145" s="46"/>
      <c r="E145" s="46"/>
      <c r="F145" s="46"/>
      <c r="G145" s="46"/>
      <c r="H145" s="46"/>
    </row>
    <row r="146" spans="1:8" ht="12.75">
      <c r="A146" s="46"/>
      <c r="B146" s="46"/>
      <c r="C146" s="46"/>
      <c r="D146" s="46"/>
      <c r="E146" s="46"/>
      <c r="F146" s="46"/>
      <c r="G146" s="46"/>
      <c r="H146" s="46"/>
    </row>
    <row r="147" spans="1:8" ht="12.75">
      <c r="A147" s="46"/>
      <c r="B147" s="46"/>
      <c r="C147" s="46"/>
      <c r="D147" s="46"/>
      <c r="E147" s="46"/>
      <c r="F147" s="46"/>
      <c r="G147" s="46"/>
      <c r="H147" s="46"/>
    </row>
    <row r="148" spans="1:8" ht="12.75">
      <c r="A148" s="46"/>
      <c r="B148" s="46"/>
      <c r="C148" s="46"/>
      <c r="D148" s="46"/>
      <c r="E148" s="46"/>
      <c r="F148" s="46"/>
      <c r="G148" s="46"/>
      <c r="H148" s="46"/>
    </row>
    <row r="149" spans="1:8" ht="12.75">
      <c r="A149" s="46"/>
      <c r="B149" s="46"/>
      <c r="C149" s="46"/>
      <c r="D149" s="46"/>
      <c r="E149" s="46"/>
      <c r="F149" s="46"/>
      <c r="G149" s="46"/>
      <c r="H149" s="46"/>
    </row>
    <row r="150" spans="1:8" ht="12.75">
      <c r="A150" s="46"/>
      <c r="B150" s="46"/>
      <c r="C150" s="46"/>
      <c r="D150" s="46"/>
      <c r="E150" s="46"/>
      <c r="F150" s="46"/>
      <c r="G150" s="46"/>
      <c r="H150" s="46"/>
    </row>
    <row r="151" spans="1:8" ht="12.75">
      <c r="A151" s="46"/>
      <c r="B151" s="46"/>
      <c r="C151" s="46"/>
      <c r="D151" s="46"/>
      <c r="E151" s="46"/>
      <c r="F151" s="46"/>
      <c r="G151" s="46"/>
      <c r="H151" s="46"/>
    </row>
    <row r="152" spans="1:8" ht="12.75">
      <c r="A152" s="46"/>
      <c r="B152" s="46"/>
      <c r="C152" s="46"/>
      <c r="D152" s="46"/>
      <c r="E152" s="46"/>
      <c r="F152" s="46"/>
      <c r="G152" s="46"/>
      <c r="H152" s="46"/>
    </row>
    <row r="153" spans="1:8" ht="12.75">
      <c r="A153" s="46"/>
      <c r="B153" s="46"/>
      <c r="C153" s="46"/>
      <c r="D153" s="46"/>
      <c r="E153" s="46"/>
      <c r="F153" s="46"/>
      <c r="G153" s="46"/>
      <c r="H153" s="46"/>
    </row>
    <row r="154" spans="1:8" ht="12.75">
      <c r="A154" s="46"/>
      <c r="B154" s="46"/>
      <c r="C154" s="46"/>
      <c r="D154" s="46"/>
      <c r="E154" s="46"/>
      <c r="F154" s="46"/>
      <c r="G154" s="46"/>
      <c r="H154" s="46"/>
    </row>
    <row r="155" spans="1:8" ht="12.75">
      <c r="A155" s="46"/>
      <c r="B155" s="46"/>
      <c r="C155" s="46"/>
      <c r="D155" s="46"/>
      <c r="E155" s="46"/>
      <c r="F155" s="46"/>
      <c r="G155" s="46"/>
      <c r="H155" s="46"/>
    </row>
    <row r="156" spans="1:8" ht="12.75">
      <c r="A156" s="46"/>
      <c r="B156" s="46"/>
      <c r="C156" s="46"/>
      <c r="D156" s="46"/>
      <c r="E156" s="46"/>
      <c r="F156" s="46"/>
      <c r="G156" s="46"/>
      <c r="H156" s="46"/>
    </row>
    <row r="157" spans="1:8" ht="12.75">
      <c r="A157" s="46"/>
      <c r="B157" s="46"/>
      <c r="C157" s="46"/>
      <c r="D157" s="46"/>
      <c r="E157" s="46"/>
      <c r="F157" s="46"/>
      <c r="G157" s="46"/>
      <c r="H157" s="46"/>
    </row>
    <row r="158" spans="1:8" ht="12.75">
      <c r="A158" s="46"/>
      <c r="B158" s="46"/>
      <c r="C158" s="46"/>
      <c r="D158" s="46"/>
      <c r="E158" s="46"/>
      <c r="F158" s="46"/>
      <c r="G158" s="46"/>
      <c r="H158" s="46"/>
    </row>
    <row r="159" spans="1:8" ht="12.75">
      <c r="A159" s="46"/>
      <c r="B159" s="46"/>
      <c r="C159" s="46"/>
      <c r="D159" s="46"/>
      <c r="E159" s="46"/>
      <c r="F159" s="46"/>
      <c r="G159" s="46"/>
      <c r="H159" s="46"/>
    </row>
    <row r="160" spans="1:8" ht="12.75">
      <c r="A160" s="46"/>
      <c r="B160" s="46"/>
      <c r="C160" s="46"/>
      <c r="D160" s="46"/>
      <c r="E160" s="46"/>
      <c r="F160" s="46"/>
      <c r="G160" s="46"/>
      <c r="H160" s="46"/>
    </row>
    <row r="161" spans="1:8" ht="12.75">
      <c r="A161" s="46"/>
      <c r="B161" s="46"/>
      <c r="C161" s="46"/>
      <c r="D161" s="46"/>
      <c r="E161" s="46"/>
      <c r="F161" s="46"/>
      <c r="G161" s="46"/>
      <c r="H161" s="46"/>
    </row>
    <row r="162" spans="1:8" ht="12.75">
      <c r="A162" s="46"/>
      <c r="B162" s="46"/>
      <c r="C162" s="46"/>
      <c r="D162" s="46"/>
      <c r="E162" s="46"/>
      <c r="F162" s="46"/>
      <c r="G162" s="46"/>
      <c r="H162" s="46"/>
    </row>
    <row r="163" spans="1:8" ht="12.75">
      <c r="A163" s="46"/>
      <c r="B163" s="46"/>
      <c r="C163" s="46"/>
      <c r="D163" s="46"/>
      <c r="E163" s="46"/>
      <c r="F163" s="46"/>
      <c r="G163" s="46"/>
      <c r="H163" s="46"/>
    </row>
    <row r="164" spans="1:8" ht="12.75">
      <c r="A164" s="46"/>
      <c r="B164" s="46"/>
      <c r="C164" s="46"/>
      <c r="D164" s="46"/>
      <c r="E164" s="46"/>
      <c r="F164" s="46"/>
      <c r="G164" s="46"/>
      <c r="H164" s="46"/>
    </row>
    <row r="165" spans="1:8" ht="12.75">
      <c r="A165" s="46"/>
      <c r="B165" s="46"/>
      <c r="C165" s="46"/>
      <c r="D165" s="46"/>
      <c r="E165" s="46"/>
      <c r="F165" s="46"/>
      <c r="G165" s="46"/>
      <c r="H165" s="46"/>
    </row>
  </sheetData>
  <mergeCells count="5">
    <mergeCell ref="A1:G1"/>
    <mergeCell ref="A69:G69"/>
    <mergeCell ref="A67:G67"/>
    <mergeCell ref="A74:G74"/>
    <mergeCell ref="A2:G2"/>
  </mergeCells>
  <printOptions/>
  <pageMargins left="0.75" right="0.75" top="0.6" bottom="0.6" header="0.5" footer="0.5"/>
  <pageSetup fitToHeight="1" fitToWidth="1" horizontalDpi="600" verticalDpi="600" orientation="portrait" scale="56" r:id="rId1"/>
  <headerFooter alignWithMargins="0">
    <oddHeader>&amp;RATTACHMENT 1</oddHeader>
    <oddFooter>&amp;R2014 Executive Proposed 9/11/2013</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BD296CBAF2A049B8941A0D8F8DF0A1" ma:contentTypeVersion="2" ma:contentTypeDescription="Create a new document." ma:contentTypeScope="" ma:versionID="a5e3281c7431fe5dc2963d50492a0957">
  <xsd:schema xmlns:xsd="http://www.w3.org/2001/XMLSchema" xmlns:xs="http://www.w3.org/2001/XMLSchema" xmlns:p="http://schemas.microsoft.com/office/2006/metadata/properties" xmlns:ns2="6d03fa02-e80f-4615-a802-8ef4d8b42c9e" targetNamespace="http://schemas.microsoft.com/office/2006/metadata/properties" ma:root="true" ma:fieldsID="0e2d647461801eb64e1f53e7eba51012" ns2:_="">
    <xsd:import namespace="6d03fa02-e80f-4615-a802-8ef4d8b42c9e"/>
    <xsd:element name="properties">
      <xsd:complexType>
        <xsd:sequence>
          <xsd:element name="documentManagement">
            <xsd:complexType>
              <xsd:all>
                <xsd:element ref="ns2:Main_x0020_Folder"/>
                <xsd:element ref="ns2:Sub_x0020_Folde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03fa02-e80f-4615-a802-8ef4d8b42c9e" elementFormDefault="qualified">
    <xsd:import namespace="http://schemas.microsoft.com/office/2006/documentManagement/types"/>
    <xsd:import namespace="http://schemas.microsoft.com/office/infopath/2007/PartnerControls"/>
    <xsd:element name="Main_x0020_Folder" ma:index="1" ma:displayName="Main Folder" ma:description="Select a main folder category." ma:format="RadioButtons" ma:internalName="Main_x0020_Folder">
      <xsd:simpleType>
        <xsd:restriction base="dms:Choice">
          <xsd:enumeration value="Annual"/>
          <xsd:enumeration value="Biennial"/>
          <xsd:enumeration value="Central Rates"/>
        </xsd:restriction>
      </xsd:simpleType>
    </xsd:element>
    <xsd:element name="Sub_x0020_Folder" ma:index="2" ma:displayName="Sub Folder" ma:description="Select a sub folder category.  Can add your own sub folder but please try to use options available." ma:format="RadioButtons" ma:internalName="Sub_x0020_Folder">
      <xsd:simpleType>
        <xsd:union memberTypes="dms:Text">
          <xsd:simpleType>
            <xsd:restriction base="dms:Choice">
              <xsd:enumeration value="Instructions"/>
              <xsd:enumeration value="Budget Forms"/>
              <xsd:enumeration value="Central Rate Model - Adopted"/>
              <xsd:enumeration value="Central Rate Model - Updated"/>
              <xsd:enumeration value="Benefits Calculator"/>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Additional 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_x0020_Folder xmlns="6d03fa02-e80f-4615-a802-8ef4d8b42c9e">Budget Forms</Sub_x0020_Folder>
    <Main_x0020_Folder xmlns="6d03fa02-e80f-4615-a802-8ef4d8b42c9e">Annual</Main_x0020_Folder>
  </documentManagement>
</p:properties>
</file>

<file path=customXml/itemProps1.xml><?xml version="1.0" encoding="utf-8"?>
<ds:datastoreItem xmlns:ds="http://schemas.openxmlformats.org/officeDocument/2006/customXml" ds:itemID="{5874585D-0746-4EA6-98EF-3F5F8BD917F9}">
  <ds:schemaRefs>
    <ds:schemaRef ds:uri="http://schemas.microsoft.com/sharepoint/v3/contenttype/forms"/>
  </ds:schemaRefs>
</ds:datastoreItem>
</file>

<file path=customXml/itemProps2.xml><?xml version="1.0" encoding="utf-8"?>
<ds:datastoreItem xmlns:ds="http://schemas.openxmlformats.org/officeDocument/2006/customXml" ds:itemID="{FA242A77-FE10-485D-8D72-9F7B1AF99F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03fa02-e80f-4615-a802-8ef4d8b42c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E345E8-4768-47C4-82F7-3AE9F3659B65}">
  <ds:schemaRefs>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6d03fa02-e80f-4615-a802-8ef4d8b42c9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Daly, Sharon</cp:lastModifiedBy>
  <cp:lastPrinted>2013-09-16T22:47:56Z</cp:lastPrinted>
  <dcterms:created xsi:type="dcterms:W3CDTF">2006-04-10T21:55:54Z</dcterms:created>
  <dcterms:modified xsi:type="dcterms:W3CDTF">2014-07-11T21:58:03Z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0x0101000DBD296CBAF2A049B8941A0D8F8DF0A1</vt:lpwstr>
  </property>
</Properties>
</file>