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20" windowHeight="10230" activeTab="0"/>
  </bookViews>
  <sheets>
    <sheet name="Attachment B" sheetId="1" r:id="rId1"/>
  </sheets>
  <definedNames>
    <definedName name="_xlnm.Print_Area" localSheetId="0">'Attachment B'!$A$1:$J$184</definedName>
    <definedName name="_xlnm.Print_Titles" localSheetId="0">'Attachment B'!$1:$2</definedName>
  </definedNames>
  <calcPr fullCalcOnLoad="1"/>
</workbook>
</file>

<file path=xl/sharedStrings.xml><?xml version="1.0" encoding="utf-8"?>
<sst xmlns="http://schemas.openxmlformats.org/spreadsheetml/2006/main" count="252" uniqueCount="183">
  <si>
    <t>FY18</t>
  </si>
  <si>
    <t>FY17</t>
  </si>
  <si>
    <t>FY16</t>
  </si>
  <si>
    <t>FY15</t>
  </si>
  <si>
    <t>FY14</t>
  </si>
  <si>
    <t>000003951 - BLDG REPAIR/REPL SUBFUND</t>
  </si>
  <si>
    <t>000003682 - REAL ESTATE EXCISE TX 2</t>
  </si>
  <si>
    <t>000003490 - FMD-PARKS FACILITY REHAB</t>
  </si>
  <si>
    <t>000003160 - FMD-PARKS,REC,OPEN SPACE</t>
  </si>
  <si>
    <t>000003961 - HMC REPAIR AND REPLAC FD</t>
  </si>
  <si>
    <t>000003781 - ITS CAPITAL</t>
  </si>
  <si>
    <t>000003310 - LONG-TERM LEASES</t>
  </si>
  <si>
    <t>000003581 - PARKS CAPITAL FUND</t>
  </si>
  <si>
    <t>000003681 - REAL ESTATE EXCISE TX CAP</t>
  </si>
  <si>
    <t>Total</t>
  </si>
  <si>
    <t>DES LTLF DEFAULT (1039845)</t>
  </si>
  <si>
    <t>DES LTLF MASTER PROJECT (1039895)</t>
  </si>
  <si>
    <t>1039845</t>
  </si>
  <si>
    <t>1039895</t>
  </si>
  <si>
    <t>Grand Total</t>
  </si>
  <si>
    <t xml:space="preserve"> 000003160 - FMD-PARKS,REC,OPEN SPACE  Total</t>
  </si>
  <si>
    <t xml:space="preserve"> 000003310 - LONG-TERM LEASES  Total</t>
  </si>
  <si>
    <t xml:space="preserve"> 000003581 - PARKS CAPITAL FUND  Total</t>
  </si>
  <si>
    <t xml:space="preserve"> 000003681 - REAL ESTATE EXCISE TX CAP  Total</t>
  </si>
  <si>
    <t xml:space="preserve"> 000003682 - REAL ESTATE EXCISE TX 2  Total</t>
  </si>
  <si>
    <t xml:space="preserve"> 000003781 - ITS CAPITAL  Total</t>
  </si>
  <si>
    <t xml:space="preserve"> 000003951 - BLDG REPAIR/REPL SUBFUND  Total</t>
  </si>
  <si>
    <t xml:space="preserve"> 000003961 - HMC REPAIR AND REPLAC FD  Total</t>
  </si>
  <si>
    <t>FY19</t>
  </si>
  <si>
    <t>Transfer to Budget System PIC Project 1121753</t>
  </si>
  <si>
    <t>KCCH Superior Court Courtroom Cameras</t>
  </si>
  <si>
    <t>MRJC Staff Entrance Security Upgrade (DAJD)</t>
  </si>
  <si>
    <t>YB CCAP Corridor Security &amp; Lunchrm. (DAJD/CCD)</t>
  </si>
  <si>
    <t>KCCF Lobby Staff Entry Door (DAJD)</t>
  </si>
  <si>
    <t>District Court Burien (Redmond Shoreline) Security Vestibules</t>
  </si>
  <si>
    <t>ADA Program</t>
  </si>
  <si>
    <t>Preliminary Planning &amp; Design for Relocations</t>
  </si>
  <si>
    <t>Chinook Bldg Floor 4 S.E. HVAC</t>
  </si>
  <si>
    <t>Training Room Short Term Space Move</t>
  </si>
  <si>
    <t>Yesler Building Short Term Space Move</t>
  </si>
  <si>
    <t>Public Health Northshore Planning</t>
  </si>
  <si>
    <t xml:space="preserve">Special Operations Vehicle Move </t>
  </si>
  <si>
    <t>Precinct 3 Reoccupancy-KCSO CR Plan</t>
  </si>
  <si>
    <t>Children &amp; Family Justice Center</t>
  </si>
  <si>
    <t xml:space="preserve">Central Rates for Fund 3951 </t>
  </si>
  <si>
    <t>North Meridian Health Service Center</t>
  </si>
  <si>
    <t>ACQUISITION EVALUATIONS (1046228)</t>
  </si>
  <si>
    <t>MAURY ISLAND SITE (1121441)</t>
  </si>
  <si>
    <t>PARKS FACILITY REHAB (1039611)</t>
  </si>
  <si>
    <t>CIP MITIGATION MONITORING (1121442)</t>
  </si>
  <si>
    <t>COMMUNITY PARTNERSHIP &amp; GRANTS PROGRAM (1039848)</t>
  </si>
  <si>
    <t>PROJECT IMPLEMENTATION (1046210)</t>
  </si>
  <si>
    <t>JOINT DEVELOPMENT (1046211)</t>
  </si>
  <si>
    <t>BUDGET DEVELOPMENT (1046212)</t>
  </si>
  <si>
    <t>REGIONAL TRAILS PLANNING  (1039868)</t>
  </si>
  <si>
    <t>FUND 3160 CENTRAL RATES (1039827)</t>
  </si>
  <si>
    <t>PROSECUTING ATTORNEY CHARGES (1039850)</t>
  </si>
  <si>
    <t>GIS (1046227)</t>
  </si>
  <si>
    <t>CAPITAL AUDITOR OVERSIGHT (1039583)</t>
  </si>
  <si>
    <t>GREENBRIDGE PAYMENT (1039614)</t>
  </si>
  <si>
    <t>CAPITAL AUDITOR OVERSIGHT (1040756)</t>
  </si>
  <si>
    <t>FUND 3490 FAC REHAB (1040842)</t>
  </si>
  <si>
    <t>SMALL CONTRACTS (1040889)</t>
  </si>
  <si>
    <t>SIGNAGE (1041074)</t>
  </si>
  <si>
    <t>FUND 349 AND 309 CENTRAL RATE (1046077)</t>
  </si>
  <si>
    <t>CAPITAL AUDITOR OVERSIGHT (1044592)</t>
  </si>
  <si>
    <t>COUGAR-SQUAK CORRIDOR ADDITION (1044598)</t>
  </si>
  <si>
    <t>EAST LAKE SAMMAMISH TRAIL (1044600)</t>
  </si>
  <si>
    <t>LOWER CEDAR RIVER CONSERVATION (1044743)</t>
  </si>
  <si>
    <t>PARKS CAPITAL DEFAULT  FUND 3581 (1044754)</t>
  </si>
  <si>
    <t>SOOS CREEK TRAIL (1044912)</t>
  </si>
  <si>
    <t>TOLT RIVER NATURAL AREA  (1044916)</t>
  </si>
  <si>
    <t>PINNACLE PEAK PARK ADDITIONS (1044919)</t>
  </si>
  <si>
    <t>SOUTH COUNTY REGIONAL TRAILS (LAKE-TO-SOUND TRAIL) (1112621)</t>
  </si>
  <si>
    <t>SNOQUALMIE - FALL CITY REACH CONSERVATION (1114767)</t>
  </si>
  <si>
    <t>ISSAQUAH CREEK CONSERVATION (1114769)</t>
  </si>
  <si>
    <t>SOOS CREEK PARK AND TRAIL ADDITIONS (CALHOUN PIT) (1114770)</t>
  </si>
  <si>
    <t>ISLAND CENTER FOREST (1114773)</t>
  </si>
  <si>
    <t>BLACK DIAMOND NATURAL AREA ADDITION (1116953)</t>
  </si>
  <si>
    <t>MIDDLE GREEN RIVER ACQUISITIONS  (1116954)</t>
  </si>
  <si>
    <t>MAURY ISLAND ADDITIONS – COMMUNITY TRAILS (1116958)</t>
  </si>
  <si>
    <t>GREEN-TO-CEDAR RIVERS TRAIL (1120085)</t>
  </si>
  <si>
    <t>EASTSIDE RAIL CORRIDOR (1121155)</t>
  </si>
  <si>
    <t>TRAILHEAD DEVELOPMENT &amp; ACCESSIBILITY (1121443)</t>
  </si>
  <si>
    <t>STEVE COX MEMORIAL PARK (1121444)</t>
  </si>
  <si>
    <t>NEWAUKUM /BIG SPRING CREEK  (1121445)</t>
  </si>
  <si>
    <t>EAST LAKE SAMMAMISH TRAIL INHOLDING (1121446)</t>
  </si>
  <si>
    <t>GREEN RIVER TRAIL ADDITION - TITUS PIT #1 (1121448)</t>
  </si>
  <si>
    <t>SUGARLOAF MOUNTAIN FOREST ACCESS (1121449)</t>
  </si>
  <si>
    <t>RAGING RIVER FOREST (ECHO LAKE)  (1121450)</t>
  </si>
  <si>
    <t>GRIFFIN CREEK NATURAL AREA  (1121451)</t>
  </si>
  <si>
    <t>PINER POINT NATURAL AREA (1121452)</t>
  </si>
  <si>
    <t>SHINGLEMILL CREEK PRESERVE AND TRAIL (1121453)</t>
  </si>
  <si>
    <t>RTS GATEWAYS/TRAILHEADS (1121454)</t>
  </si>
  <si>
    <t>RTS MOBILITY CONNECTIONS (1121455)</t>
  </si>
  <si>
    <t>AQUATIC CENTER (1121497)</t>
  </si>
  <si>
    <t>PLAY AREA REHAB (1121498)</t>
  </si>
  <si>
    <t>BRIDGE &amp; TRESTLE PROGRAM (1121499)</t>
  </si>
  <si>
    <t>REGIONAL TRAILS SURFACE IMPROVEMENTS (1121500)</t>
  </si>
  <si>
    <t>DOCK REHAB PROGRAM (1121501)</t>
  </si>
  <si>
    <t>DES FMD HMC Projects under $50,000</t>
  </si>
  <si>
    <t>DES FMD HMC Fixed Equipment Purchases/Infrastructure</t>
  </si>
  <si>
    <t>DES FMD HMC Diagnostic Equipment Installation</t>
  </si>
  <si>
    <t xml:space="preserve">DES FMD HMC Hazardous Materials Abatement </t>
  </si>
  <si>
    <t>DES FMD HMC Life Safety Compliance</t>
  </si>
  <si>
    <t xml:space="preserve">DES FMD HMC central rate allocation </t>
  </si>
  <si>
    <t>DES FMD HMC Capital Project Oversight</t>
  </si>
  <si>
    <t>DES FMD HMC Financial Counseling/GW Lobby</t>
  </si>
  <si>
    <t>DES FMD HMC 4MB Vascular Clinic</t>
  </si>
  <si>
    <t>DES FMD HMC Cubicle Curtain</t>
  </si>
  <si>
    <t>DES FMD HMC Clinic Room Diagnostic / Expansion</t>
  </si>
  <si>
    <t>DES FMD HMC Room Service</t>
  </si>
  <si>
    <t>DES FMD HMC Paramedic Training</t>
  </si>
  <si>
    <t>DES FMD HMC 8th Ave Illumination &amp; Wayfinding</t>
  </si>
  <si>
    <t>DES FMD HMC Outpatient clinical care conversion</t>
  </si>
  <si>
    <t>DES FMD HMC Patient toilets/hoppers</t>
  </si>
  <si>
    <t>DES FMD HMC Study: Emergency Department Entry &amp; Renovations</t>
  </si>
  <si>
    <t>DES FMD HMC Study: Burn &amp; Peds single patient room unit</t>
  </si>
  <si>
    <t>DES FMD HMC Study: Special Variance Cohorting</t>
  </si>
  <si>
    <t>DES FMD HMC P1 Environmental Upgrades &amp; Guidance</t>
  </si>
  <si>
    <t>DES FMD HMC HVAC Major Maintenance</t>
  </si>
  <si>
    <t>DES FMD HMC Major Upgrades for Isolations Rooms</t>
  </si>
  <si>
    <t xml:space="preserve">DES FMD HMC Roof Replacement </t>
  </si>
  <si>
    <t>DES FMD HMC Data Closets Upgrades</t>
  </si>
  <si>
    <t>DES FMD HMC Lighting Conservation</t>
  </si>
  <si>
    <t>DES FMD HMC Condenser Water Plant</t>
  </si>
  <si>
    <t>DES FMD HMC 14th floor grounding &amp; Lightning Rod</t>
  </si>
  <si>
    <t>DES FMD HMC Water proofing of building structures/Mason</t>
  </si>
  <si>
    <t>DES FMD HMC Breakers</t>
  </si>
  <si>
    <t>DES FMD HMC Supply Fans 36/37</t>
  </si>
  <si>
    <t>KING STREET SPACE MOVES 2013 (1117945)</t>
  </si>
  <si>
    <t>DAJD - Distributed Antenna Network (DAN) Phase II</t>
  </si>
  <si>
    <t>DES - Acquisitions Database Analysis</t>
  </si>
  <si>
    <t>DJA - Delta Viewer Replacement Project</t>
  </si>
  <si>
    <t>DOA - Electronic Valuation Notices</t>
  </si>
  <si>
    <t xml:space="preserve">KCIT - CRM Expansion </t>
  </si>
  <si>
    <t xml:space="preserve">KCIT - Secure Government Cloud </t>
  </si>
  <si>
    <t xml:space="preserve">KCIT - Systems Management </t>
  </si>
  <si>
    <t>KCIT - Active Directory Consolidation</t>
  </si>
  <si>
    <t>DES - PeopleSoft 9.2 Upgrade</t>
  </si>
  <si>
    <t>DES - RiskMaster Software Upgrade</t>
  </si>
  <si>
    <t>EMS - EMIRF Application Replacement</t>
  </si>
  <si>
    <t>KCEO - Project Information Center 2014 Modifications</t>
  </si>
  <si>
    <t>DAJD - Pretrial Risk Assessment Impl Deployment</t>
  </si>
  <si>
    <t>DES - IBIS and Business Objects Retirement</t>
  </si>
  <si>
    <t>KCIT ITS Equipment Replacement</t>
  </si>
  <si>
    <t>KCIT ITS CAPITAL DEFAULT</t>
  </si>
  <si>
    <t>KCIT CAPITAL PROJECT DFLT</t>
  </si>
  <si>
    <t>CENTRAL MAINTENANCE SHOP (1122161)</t>
  </si>
  <si>
    <t>SYNTHETIC TURF REPLACEMENT (1122162)</t>
  </si>
  <si>
    <t>SNOQUALMIE VALLEY TRAIL (1122178)</t>
  </si>
  <si>
    <t>TAYLOR MOUNTAIN FOREST (1122160)</t>
  </si>
  <si>
    <t>PSB REET 1 CENTRAL COSTS (1033531)</t>
  </si>
  <si>
    <t>PSB REET 1 TRANSFER TO 3490 (1033533)</t>
  </si>
  <si>
    <t>PSB REET 1 DEBT SERVICE (1033534)</t>
  </si>
  <si>
    <t>PSB REET 1 TRANSFER TO 3160 (1033532)</t>
  </si>
  <si>
    <t>DES FMD KCCH SEC &amp; CROWD MGMT</t>
  </si>
  <si>
    <t>PSB REET 2 TRANSFER TO 3581 (1122224)</t>
  </si>
  <si>
    <t>PSB REET 1 TRANSFER TO 3581 (1122223)</t>
  </si>
  <si>
    <t>PSB REET 2 CENTRAL COSTS (1033536)</t>
  </si>
  <si>
    <t>PSB REET 2 TRANSFER TO 3160 (1033537)</t>
  </si>
  <si>
    <t>PSB REET 2 TRANSFER TO 3490 (1033538)</t>
  </si>
  <si>
    <t>PSB REET 2 DEBT SERVICE (1033539)</t>
  </si>
  <si>
    <t>000003350 - YOUTH SRVS FACILTS CONST</t>
  </si>
  <si>
    <t>FY13</t>
  </si>
  <si>
    <t>DES FMD 3350 T/T 3951 1117106 (1121298)</t>
  </si>
  <si>
    <t>000003350 - YOUTH SRVS FACILTS CONST Total</t>
  </si>
  <si>
    <t>DES FMD KCSO Long Range Facilities Plan</t>
  </si>
  <si>
    <t>KCIT - Hosted Environ - Cloud (2013 Approved)</t>
  </si>
  <si>
    <t>DAJD - Jail Mgmt Sys (JMS) Study (2013 Approved)</t>
  </si>
  <si>
    <t>DAJD - Roster Mgmt Sys (RMS) (2013 Approved)</t>
  </si>
  <si>
    <t>DPH - KCIT - HEALTH INFO TECH, HIT (2013 Approved)</t>
  </si>
  <si>
    <t>KCIT - ADMIN DEFAULT (2013 Approved)</t>
  </si>
  <si>
    <t>KCIT - Pub Criminal Case Studies</t>
  </si>
  <si>
    <t>OPD - Network Improvements</t>
  </si>
  <si>
    <t>000003490 - FMD-PARKS FACILITY REHAB Total</t>
  </si>
  <si>
    <t>Morrison says to take CPO our of central rates</t>
  </si>
  <si>
    <t>000003771 - KCIT CAPITAL PROJECTS</t>
  </si>
  <si>
    <t xml:space="preserve"> 000003771 - KCIT CAPITAL PROJECTS  Total</t>
  </si>
  <si>
    <t>KCIT CAPITAL AUDITOR OVERSIGHT</t>
  </si>
  <si>
    <t>DES FMD CAPITAL AUDITOR OVERSIGHT</t>
  </si>
  <si>
    <t>xxxxxxx</t>
  </si>
  <si>
    <t>Fall City Restroom Design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</si>
</sst>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.0_);\(&quot;$&quot;#,##0.0\)"/>
    <numFmt numFmtId="167" formatCode="&quot;$&quot;#,##0"/>
    <numFmt numFmtId="168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0" fillId="33" borderId="0" xfId="0" applyFill="1" applyAlignment="1">
      <alignment/>
    </xf>
    <xf numFmtId="164" fontId="22" fillId="33" borderId="0" xfId="42" applyNumberFormat="1" applyFont="1" applyFill="1" applyBorder="1" applyAlignment="1" applyProtection="1">
      <alignment/>
      <protection locked="0"/>
    </xf>
    <xf numFmtId="164" fontId="21" fillId="33" borderId="0" xfId="42" applyNumberFormat="1" applyFont="1" applyFill="1" applyBorder="1" applyAlignment="1" applyProtection="1">
      <alignment/>
      <protection locked="0"/>
    </xf>
    <xf numFmtId="164" fontId="0" fillId="33" borderId="0" xfId="0" applyNumberFormat="1" applyFill="1" applyAlignment="1">
      <alignment/>
    </xf>
    <xf numFmtId="0" fontId="21" fillId="33" borderId="0" xfId="0" applyFont="1" applyFill="1" applyAlignment="1">
      <alignment/>
    </xf>
    <xf numFmtId="5" fontId="0" fillId="33" borderId="0" xfId="0" applyNumberFormat="1" applyFont="1" applyFill="1" applyAlignment="1">
      <alignment horizontal="center"/>
    </xf>
    <xf numFmtId="164" fontId="22" fillId="33" borderId="10" xfId="42" applyNumberFormat="1" applyFont="1" applyFill="1" applyBorder="1" applyAlignment="1" applyProtection="1">
      <alignment/>
      <protection locked="0"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64" fontId="21" fillId="33" borderId="12" xfId="42" applyNumberFormat="1" applyFont="1" applyFill="1" applyBorder="1" applyAlignment="1" applyProtection="1">
      <alignment/>
      <protection locked="0"/>
    </xf>
    <xf numFmtId="164" fontId="21" fillId="33" borderId="11" xfId="42" applyNumberFormat="1" applyFont="1" applyFill="1" applyBorder="1" applyAlignment="1" applyProtection="1">
      <alignment/>
      <protection locked="0"/>
    </xf>
    <xf numFmtId="164" fontId="22" fillId="33" borderId="13" xfId="42" applyNumberFormat="1" applyFont="1" applyFill="1" applyBorder="1" applyAlignment="1" applyProtection="1">
      <alignment horizontal="right"/>
      <protection locked="0"/>
    </xf>
    <xf numFmtId="164" fontId="21" fillId="33" borderId="13" xfId="42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>
      <alignment/>
    </xf>
    <xf numFmtId="164" fontId="22" fillId="33" borderId="13" xfId="42" applyNumberFormat="1" applyFont="1" applyFill="1" applyBorder="1" applyAlignment="1" applyProtection="1">
      <alignment/>
      <protection locked="0"/>
    </xf>
    <xf numFmtId="0" fontId="21" fillId="33" borderId="13" xfId="0" applyFont="1" applyFill="1" applyBorder="1" applyAlignment="1">
      <alignment/>
    </xf>
    <xf numFmtId="5" fontId="22" fillId="33" borderId="13" xfId="42" applyNumberFormat="1" applyFont="1" applyFill="1" applyBorder="1" applyAlignment="1" applyProtection="1">
      <alignment horizontal="right"/>
      <protection locked="0"/>
    </xf>
    <xf numFmtId="5" fontId="22" fillId="33" borderId="14" xfId="42" applyNumberFormat="1" applyFont="1" applyFill="1" applyBorder="1" applyAlignment="1" applyProtection="1">
      <alignment horizontal="right"/>
      <protection locked="0"/>
    </xf>
    <xf numFmtId="5" fontId="0" fillId="33" borderId="15" xfId="0" applyNumberFormat="1" applyFont="1" applyFill="1" applyBorder="1" applyAlignment="1">
      <alignment horizontal="right"/>
    </xf>
    <xf numFmtId="5" fontId="42" fillId="33" borderId="16" xfId="42" applyNumberFormat="1" applyFont="1" applyFill="1" applyBorder="1" applyAlignment="1" applyProtection="1">
      <alignment horizontal="right"/>
      <protection locked="0"/>
    </xf>
    <xf numFmtId="5" fontId="40" fillId="33" borderId="14" xfId="0" applyNumberFormat="1" applyFont="1" applyFill="1" applyBorder="1" applyAlignment="1">
      <alignment horizontal="right"/>
    </xf>
    <xf numFmtId="5" fontId="43" fillId="33" borderId="16" xfId="42" applyNumberFormat="1" applyFont="1" applyFill="1" applyBorder="1" applyAlignment="1" applyProtection="1">
      <alignment horizontal="right"/>
      <protection locked="0"/>
    </xf>
    <xf numFmtId="5" fontId="42" fillId="33" borderId="0" xfId="42" applyNumberFormat="1" applyFont="1" applyFill="1" applyBorder="1" applyAlignment="1" applyProtection="1">
      <alignment horizontal="right"/>
      <protection locked="0"/>
    </xf>
    <xf numFmtId="5" fontId="40" fillId="33" borderId="13" xfId="0" applyNumberFormat="1" applyFont="1" applyFill="1" applyBorder="1" applyAlignment="1">
      <alignment horizontal="right"/>
    </xf>
    <xf numFmtId="1" fontId="21" fillId="33" borderId="16" xfId="0" applyNumberFormat="1" applyFont="1" applyFill="1" applyBorder="1" applyAlignment="1">
      <alignment horizontal="center"/>
    </xf>
    <xf numFmtId="1" fontId="21" fillId="33" borderId="0" xfId="42" applyNumberFormat="1" applyFont="1" applyFill="1" applyBorder="1" applyAlignment="1" applyProtection="1">
      <alignment horizontal="center"/>
      <protection locked="0"/>
    </xf>
    <xf numFmtId="1" fontId="21" fillId="33" borderId="16" xfId="42" applyNumberFormat="1" applyFont="1" applyFill="1" applyBorder="1" applyAlignment="1" applyProtection="1">
      <alignment horizontal="center"/>
      <protection locked="0"/>
    </xf>
    <xf numFmtId="1" fontId="21" fillId="33" borderId="0" xfId="0" applyNumberFormat="1" applyFont="1" applyFill="1" applyAlignment="1">
      <alignment horizontal="center"/>
    </xf>
    <xf numFmtId="164" fontId="22" fillId="33" borderId="11" xfId="42" applyNumberFormat="1" applyFont="1" applyFill="1" applyBorder="1" applyAlignment="1" applyProtection="1">
      <alignment/>
      <protection locked="0"/>
    </xf>
    <xf numFmtId="5" fontId="42" fillId="33" borderId="10" xfId="42" applyNumberFormat="1" applyFont="1" applyFill="1" applyBorder="1" applyAlignment="1" applyProtection="1">
      <alignment horizontal="right"/>
      <protection locked="0"/>
    </xf>
    <xf numFmtId="5" fontId="21" fillId="33" borderId="0" xfId="45" applyNumberFormat="1" applyFont="1" applyFill="1" applyBorder="1" applyAlignment="1">
      <alignment/>
    </xf>
    <xf numFmtId="1" fontId="0" fillId="33" borderId="0" xfId="47" applyNumberFormat="1" applyFont="1" applyFill="1" applyBorder="1" applyAlignment="1">
      <alignment/>
    </xf>
    <xf numFmtId="1" fontId="0" fillId="33" borderId="0" xfId="42" applyNumberFormat="1" applyFont="1" applyFill="1" applyBorder="1" applyAlignment="1">
      <alignment/>
    </xf>
    <xf numFmtId="0" fontId="0" fillId="33" borderId="0" xfId="59" applyFont="1" applyFill="1" applyBorder="1" applyAlignment="1">
      <alignment horizontal="right" wrapText="1"/>
      <protection/>
    </xf>
    <xf numFmtId="5" fontId="21" fillId="33" borderId="0" xfId="47" applyNumberFormat="1" applyFont="1" applyFill="1" applyBorder="1" applyAlignment="1">
      <alignment/>
    </xf>
    <xf numFmtId="5" fontId="21" fillId="33" borderId="0" xfId="59" applyNumberFormat="1" applyFont="1" applyFill="1" applyBorder="1" applyAlignment="1">
      <alignment/>
      <protection/>
    </xf>
    <xf numFmtId="0" fontId="0" fillId="33" borderId="0" xfId="59" applyFont="1" applyFill="1" applyBorder="1" applyAlignment="1">
      <alignment horizontal="right"/>
      <protection/>
    </xf>
    <xf numFmtId="1" fontId="0" fillId="33" borderId="0" xfId="47" applyNumberFormat="1" applyFont="1" applyFill="1" applyBorder="1" applyAlignment="1">
      <alignment horizontal="right"/>
    </xf>
    <xf numFmtId="5" fontId="21" fillId="33" borderId="0" xfId="44" applyNumberFormat="1" applyFont="1" applyFill="1" applyBorder="1" applyAlignment="1">
      <alignment/>
    </xf>
    <xf numFmtId="5" fontId="22" fillId="33" borderId="10" xfId="42" applyNumberFormat="1" applyFont="1" applyFill="1" applyBorder="1" applyAlignment="1" applyProtection="1">
      <alignment horizontal="right"/>
      <protection locked="0"/>
    </xf>
    <xf numFmtId="5" fontId="43" fillId="33" borderId="0" xfId="42" applyNumberFormat="1" applyFont="1" applyFill="1" applyBorder="1" applyAlignment="1" applyProtection="1">
      <alignment horizontal="right"/>
      <protection locked="0"/>
    </xf>
    <xf numFmtId="0" fontId="44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5" fontId="22" fillId="33" borderId="16" xfId="42" applyNumberFormat="1" applyFont="1" applyFill="1" applyBorder="1" applyAlignment="1" applyProtection="1">
      <alignment horizontal="right"/>
      <protection locked="0"/>
    </xf>
    <xf numFmtId="164" fontId="21" fillId="33" borderId="16" xfId="42" applyNumberFormat="1" applyFont="1" applyFill="1" applyBorder="1" applyAlignment="1" applyProtection="1">
      <alignment horizontal="center"/>
      <protection locked="0"/>
    </xf>
    <xf numFmtId="164" fontId="21" fillId="33" borderId="0" xfId="42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5" fontId="22" fillId="33" borderId="0" xfId="42" applyNumberFormat="1" applyFont="1" applyFill="1" applyBorder="1" applyAlignment="1" applyProtection="1">
      <alignment horizontal="right"/>
      <protection locked="0"/>
    </xf>
    <xf numFmtId="164" fontId="21" fillId="33" borderId="10" xfId="42" applyNumberFormat="1" applyFont="1" applyFill="1" applyBorder="1" applyAlignment="1" applyProtection="1">
      <alignment/>
      <protection locked="0"/>
    </xf>
    <xf numFmtId="1" fontId="21" fillId="33" borderId="0" xfId="42" applyNumberFormat="1" applyFont="1" applyFill="1" applyBorder="1" applyAlignment="1" applyProtection="1" quotePrefix="1">
      <alignment horizontal="center"/>
      <protection locked="0"/>
    </xf>
    <xf numFmtId="1" fontId="21" fillId="33" borderId="0" xfId="45" applyNumberFormat="1" applyFont="1" applyFill="1" applyBorder="1" applyAlignment="1">
      <alignment/>
    </xf>
    <xf numFmtId="1" fontId="21" fillId="33" borderId="0" xfId="45" applyNumberFormat="1" applyFont="1" applyFill="1" applyBorder="1" applyAlignment="1">
      <alignment horizontal="right"/>
    </xf>
    <xf numFmtId="0" fontId="21" fillId="33" borderId="0" xfId="59" applyFont="1" applyFill="1" applyBorder="1" applyAlignment="1">
      <alignment/>
      <protection/>
    </xf>
    <xf numFmtId="1" fontId="0" fillId="33" borderId="0" xfId="45" applyNumberFormat="1" applyFont="1" applyFill="1" applyBorder="1" applyAlignment="1">
      <alignment horizontal="right"/>
    </xf>
    <xf numFmtId="1" fontId="0" fillId="33" borderId="0" xfId="45" applyNumberFormat="1" applyFont="1" applyFill="1" applyBorder="1" applyAlignment="1">
      <alignment horizontal="right" wrapText="1"/>
    </xf>
    <xf numFmtId="0" fontId="21" fillId="33" borderId="0" xfId="0" applyFont="1" applyFill="1" applyBorder="1" applyAlignment="1">
      <alignment wrapText="1"/>
    </xf>
    <xf numFmtId="0" fontId="21" fillId="33" borderId="0" xfId="0" applyFont="1" applyFill="1" applyBorder="1" applyAlignment="1">
      <alignment horizontal="left"/>
    </xf>
    <xf numFmtId="1" fontId="22" fillId="33" borderId="16" xfId="42" applyNumberFormat="1" applyFont="1" applyFill="1" applyBorder="1" applyAlignment="1" applyProtection="1">
      <alignment horizontal="center"/>
      <protection locked="0"/>
    </xf>
    <xf numFmtId="164" fontId="0" fillId="33" borderId="0" xfId="42" applyNumberFormat="1" applyFont="1" applyFill="1" applyAlignment="1">
      <alignment/>
    </xf>
    <xf numFmtId="0" fontId="0" fillId="33" borderId="0" xfId="0" applyFill="1" applyBorder="1" applyAlignment="1">
      <alignment horizontal="center"/>
    </xf>
    <xf numFmtId="164" fontId="0" fillId="33" borderId="0" xfId="42" applyNumberFormat="1" applyFont="1" applyFill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21" fillId="33" borderId="17" xfId="0" applyFont="1" applyFill="1" applyBorder="1" applyAlignment="1">
      <alignment/>
    </xf>
    <xf numFmtId="1" fontId="21" fillId="33" borderId="18" xfId="0" applyNumberFormat="1" applyFont="1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5" fontId="0" fillId="33" borderId="18" xfId="0" applyNumberFormat="1" applyFont="1" applyFill="1" applyBorder="1" applyAlignment="1">
      <alignment horizontal="right"/>
    </xf>
    <xf numFmtId="5" fontId="0" fillId="33" borderId="19" xfId="0" applyNumberFormat="1" applyFont="1" applyFill="1" applyBorder="1" applyAlignment="1">
      <alignment horizontal="right"/>
    </xf>
    <xf numFmtId="5" fontId="0" fillId="33" borderId="12" xfId="0" applyNumberFormat="1" applyFont="1" applyFill="1" applyBorder="1" applyAlignment="1">
      <alignment horizontal="right"/>
    </xf>
    <xf numFmtId="5" fontId="42" fillId="33" borderId="13" xfId="42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5" fontId="0" fillId="33" borderId="13" xfId="0" applyNumberFormat="1" applyFont="1" applyFill="1" applyBorder="1" applyAlignment="1">
      <alignment horizontal="right"/>
    </xf>
    <xf numFmtId="5" fontId="43" fillId="33" borderId="12" xfId="42" applyNumberFormat="1" applyFont="1" applyFill="1" applyBorder="1" applyAlignment="1" applyProtection="1">
      <alignment horizontal="right"/>
      <protection locked="0"/>
    </xf>
    <xf numFmtId="164" fontId="22" fillId="33" borderId="0" xfId="42" applyNumberFormat="1" applyFont="1" applyFill="1" applyBorder="1" applyAlignment="1" applyProtection="1">
      <alignment horizontal="right"/>
      <protection locked="0"/>
    </xf>
    <xf numFmtId="5" fontId="42" fillId="33" borderId="12" xfId="42" applyNumberFormat="1" applyFont="1" applyFill="1" applyBorder="1" applyAlignment="1" applyProtection="1">
      <alignment horizontal="right"/>
      <protection locked="0"/>
    </xf>
    <xf numFmtId="0" fontId="0" fillId="33" borderId="11" xfId="0" applyFill="1" applyBorder="1" applyAlignment="1">
      <alignment horizontal="center"/>
    </xf>
    <xf numFmtId="0" fontId="0" fillId="34" borderId="19" xfId="0" applyFill="1" applyBorder="1" applyAlignment="1">
      <alignment/>
    </xf>
    <xf numFmtId="5" fontId="43" fillId="34" borderId="0" xfId="42" applyNumberFormat="1" applyFont="1" applyFill="1" applyBorder="1" applyAlignment="1" applyProtection="1">
      <alignment horizontal="right"/>
      <protection locked="0"/>
    </xf>
    <xf numFmtId="0" fontId="0" fillId="34" borderId="12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5" fontId="0" fillId="34" borderId="15" xfId="0" applyNumberFormat="1" applyFont="1" applyFill="1" applyBorder="1" applyAlignment="1">
      <alignment horizontal="right"/>
    </xf>
    <xf numFmtId="5" fontId="42" fillId="34" borderId="16" xfId="42" applyNumberFormat="1" applyFont="1" applyFill="1" applyBorder="1" applyAlignment="1" applyProtection="1">
      <alignment horizontal="right"/>
      <protection locked="0"/>
    </xf>
    <xf numFmtId="5" fontId="40" fillId="34" borderId="14" xfId="0" applyNumberFormat="1" applyFont="1" applyFill="1" applyBorder="1" applyAlignment="1">
      <alignment horizontal="right"/>
    </xf>
    <xf numFmtId="5" fontId="42" fillId="34" borderId="13" xfId="42" applyNumberFormat="1" applyFont="1" applyFill="1" applyBorder="1" applyAlignment="1" applyProtection="1">
      <alignment horizontal="right"/>
      <protection locked="0"/>
    </xf>
    <xf numFmtId="164" fontId="22" fillId="34" borderId="10" xfId="42" applyNumberFormat="1" applyFont="1" applyFill="1" applyBorder="1" applyAlignment="1" applyProtection="1">
      <alignment/>
      <protection locked="0"/>
    </xf>
    <xf numFmtId="1" fontId="21" fillId="34" borderId="16" xfId="42" applyNumberFormat="1" applyFont="1" applyFill="1" applyBorder="1" applyAlignment="1" applyProtection="1">
      <alignment horizontal="center"/>
      <protection locked="0"/>
    </xf>
    <xf numFmtId="164" fontId="21" fillId="34" borderId="13" xfId="42" applyNumberFormat="1" applyFont="1" applyFill="1" applyBorder="1" applyAlignment="1" applyProtection="1">
      <alignment/>
      <protection locked="0"/>
    </xf>
    <xf numFmtId="164" fontId="22" fillId="34" borderId="13" xfId="42" applyNumberFormat="1" applyFont="1" applyFill="1" applyBorder="1" applyAlignment="1" applyProtection="1">
      <alignment horizontal="right"/>
      <protection locked="0"/>
    </xf>
    <xf numFmtId="1" fontId="21" fillId="34" borderId="0" xfId="42" applyNumberFormat="1" applyFont="1" applyFill="1" applyBorder="1" applyAlignment="1" applyProtection="1">
      <alignment horizontal="center"/>
      <protection locked="0"/>
    </xf>
    <xf numFmtId="164" fontId="21" fillId="34" borderId="12" xfId="42" applyNumberFormat="1" applyFont="1" applyFill="1" applyBorder="1" applyAlignment="1" applyProtection="1">
      <alignment/>
      <protection locked="0"/>
    </xf>
    <xf numFmtId="5" fontId="42" fillId="34" borderId="0" xfId="42" applyNumberFormat="1" applyFont="1" applyFill="1" applyBorder="1" applyAlignment="1" applyProtection="1">
      <alignment horizontal="right"/>
      <protection locked="0"/>
    </xf>
    <xf numFmtId="164" fontId="22" fillId="0" borderId="11" xfId="42" applyNumberFormat="1" applyFont="1" applyFill="1" applyBorder="1" applyAlignment="1" applyProtection="1">
      <alignment/>
      <protection locked="0"/>
    </xf>
    <xf numFmtId="5" fontId="42" fillId="0" borderId="0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2" fillId="33" borderId="11" xfId="0" applyFont="1" applyFill="1" applyBorder="1" applyAlignment="1">
      <alignment/>
    </xf>
    <xf numFmtId="5" fontId="43" fillId="33" borderId="0" xfId="42" applyNumberFormat="1" applyFont="1" applyFill="1" applyBorder="1" applyAlignment="1" applyProtection="1">
      <alignment horizontal="right"/>
      <protection/>
    </xf>
    <xf numFmtId="5" fontId="43" fillId="34" borderId="0" xfId="42" applyNumberFormat="1" applyFont="1" applyFill="1" applyBorder="1" applyAlignment="1" applyProtection="1">
      <alignment horizontal="right"/>
      <protection/>
    </xf>
    <xf numFmtId="5" fontId="21" fillId="34" borderId="0" xfId="45" applyNumberFormat="1" applyFont="1" applyFill="1" applyBorder="1" applyAlignment="1">
      <alignment/>
    </xf>
    <xf numFmtId="5" fontId="42" fillId="34" borderId="10" xfId="42" applyNumberFormat="1" applyFont="1" applyFill="1" applyBorder="1" applyAlignment="1" applyProtection="1">
      <alignment horizontal="right"/>
      <protection locked="0"/>
    </xf>
    <xf numFmtId="5" fontId="42" fillId="34" borderId="14" xfId="42" applyNumberFormat="1" applyFont="1" applyFill="1" applyBorder="1" applyAlignment="1" applyProtection="1">
      <alignment horizontal="right"/>
      <protection locked="0"/>
    </xf>
    <xf numFmtId="1" fontId="21" fillId="34" borderId="0" xfId="42" applyNumberFormat="1" applyFont="1" applyFill="1" applyBorder="1" applyAlignment="1" applyProtection="1" quotePrefix="1">
      <alignment horizontal="center"/>
      <protection locked="0"/>
    </xf>
    <xf numFmtId="5" fontId="43" fillId="35" borderId="0" xfId="42" applyNumberFormat="1" applyFont="1" applyFill="1" applyBorder="1" applyAlignment="1" applyProtection="1">
      <alignment horizontal="right"/>
      <protection locked="0"/>
    </xf>
    <xf numFmtId="5" fontId="0" fillId="35" borderId="15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showGridLines="0" tabSelected="1" view="pageLayout" zoomScale="80" zoomScalePageLayoutView="80" workbookViewId="0" topLeftCell="B39">
      <selection activeCell="C63" sqref="C63"/>
    </sheetView>
  </sheetViews>
  <sheetFormatPr defaultColWidth="9.421875" defaultRowHeight="15" outlineLevelRow="2"/>
  <cols>
    <col min="1" max="1" width="1.421875" style="6" customWidth="1"/>
    <col min="2" max="2" width="10.421875" style="29" customWidth="1"/>
    <col min="3" max="3" width="62.8515625" style="6" bestFit="1" customWidth="1"/>
    <col min="4" max="4" width="18.8515625" style="7" customWidth="1"/>
    <col min="5" max="5" width="15.57421875" style="7" customWidth="1"/>
    <col min="6" max="6" width="12.57421875" style="7" customWidth="1"/>
    <col min="7" max="7" width="12.140625" style="7" customWidth="1"/>
    <col min="8" max="8" width="12.8515625" style="7" customWidth="1"/>
    <col min="9" max="9" width="12.57421875" style="7" customWidth="1"/>
    <col min="10" max="10" width="19.57421875" style="7" customWidth="1"/>
    <col min="11" max="11" width="12.57421875" style="2" customWidth="1"/>
    <col min="12" max="12" width="12.421875" style="2" customWidth="1"/>
    <col min="13" max="13" width="14.421875" style="2" customWidth="1"/>
    <col min="14" max="14" width="13.421875" style="2" customWidth="1"/>
    <col min="15" max="15" width="12.421875" style="2" customWidth="1"/>
    <col min="16" max="16384" width="9.421875" style="2" customWidth="1"/>
  </cols>
  <sheetData>
    <row r="1" spans="1:10" ht="13.5" customHeight="1">
      <c r="A1" s="67"/>
      <c r="B1" s="68"/>
      <c r="C1" s="69"/>
      <c r="D1" s="70"/>
      <c r="E1" s="70"/>
      <c r="F1" s="70"/>
      <c r="G1" s="70"/>
      <c r="H1" s="70"/>
      <c r="I1" s="70"/>
      <c r="J1" s="71"/>
    </row>
    <row r="2" spans="1:10" ht="15">
      <c r="A2" s="8" t="s">
        <v>8</v>
      </c>
      <c r="B2" s="8"/>
      <c r="C2" s="26"/>
      <c r="D2" s="21" t="s">
        <v>4</v>
      </c>
      <c r="E2" s="21" t="s">
        <v>3</v>
      </c>
      <c r="F2" s="21" t="s">
        <v>2</v>
      </c>
      <c r="G2" s="21" t="s">
        <v>1</v>
      </c>
      <c r="H2" s="21" t="s">
        <v>0</v>
      </c>
      <c r="I2" s="21" t="s">
        <v>28</v>
      </c>
      <c r="J2" s="19" t="s">
        <v>14</v>
      </c>
    </row>
    <row r="3" spans="1:10" ht="15.75" outlineLevel="2">
      <c r="A3" s="10"/>
      <c r="B3" s="43">
        <v>1039583</v>
      </c>
      <c r="C3" s="81" t="s">
        <v>58</v>
      </c>
      <c r="D3" s="82">
        <f>1424+4974</f>
        <v>6398</v>
      </c>
      <c r="E3" s="42"/>
      <c r="F3" s="42"/>
      <c r="G3" s="42"/>
      <c r="H3" s="42"/>
      <c r="I3" s="42"/>
      <c r="J3" s="85">
        <f>SUM(D3)</f>
        <v>6398</v>
      </c>
    </row>
    <row r="4" spans="1:10" ht="15.75" outlineLevel="2">
      <c r="A4" s="12"/>
      <c r="B4" s="43">
        <v>1039611</v>
      </c>
      <c r="C4" s="44" t="s">
        <v>48</v>
      </c>
      <c r="D4" s="42">
        <v>2200821</v>
      </c>
      <c r="E4" s="42"/>
      <c r="F4" s="42"/>
      <c r="G4" s="42"/>
      <c r="H4" s="42"/>
      <c r="I4" s="42"/>
      <c r="J4" s="20">
        <f aca="true" t="shared" si="0" ref="J4:J19">SUM(D4)</f>
        <v>2200821</v>
      </c>
    </row>
    <row r="5" spans="1:10" ht="15.75" outlineLevel="2">
      <c r="A5" s="12"/>
      <c r="B5" s="45">
        <v>1039614</v>
      </c>
      <c r="C5" s="44" t="s">
        <v>59</v>
      </c>
      <c r="D5" s="42">
        <v>129905</v>
      </c>
      <c r="E5" s="42"/>
      <c r="F5" s="42"/>
      <c r="G5" s="42"/>
      <c r="H5" s="42"/>
      <c r="I5" s="42"/>
      <c r="J5" s="20">
        <f t="shared" si="0"/>
        <v>129905</v>
      </c>
    </row>
    <row r="6" spans="1:10" ht="15.75" outlineLevel="2">
      <c r="A6" s="12"/>
      <c r="B6" s="43">
        <v>1039827</v>
      </c>
      <c r="C6" s="44" t="s">
        <v>55</v>
      </c>
      <c r="D6" s="42">
        <v>1346</v>
      </c>
      <c r="E6" s="42"/>
      <c r="F6" s="42"/>
      <c r="G6" s="42"/>
      <c r="H6" s="42"/>
      <c r="I6" s="42"/>
      <c r="J6" s="20">
        <f t="shared" si="0"/>
        <v>1346</v>
      </c>
    </row>
    <row r="7" spans="1:10" ht="15.75" outlineLevel="2">
      <c r="A7" s="12"/>
      <c r="B7" s="43">
        <v>1039848</v>
      </c>
      <c r="C7" s="44" t="s">
        <v>50</v>
      </c>
      <c r="D7" s="42">
        <v>1000000</v>
      </c>
      <c r="E7" s="42"/>
      <c r="F7" s="42"/>
      <c r="G7" s="42"/>
      <c r="H7" s="42"/>
      <c r="I7" s="42"/>
      <c r="J7" s="20">
        <f t="shared" si="0"/>
        <v>1000000</v>
      </c>
    </row>
    <row r="8" spans="1:10" ht="15.75" outlineLevel="2">
      <c r="A8" s="12"/>
      <c r="B8" s="43">
        <v>1039850</v>
      </c>
      <c r="C8" s="44" t="s">
        <v>56</v>
      </c>
      <c r="D8" s="42">
        <v>45712</v>
      </c>
      <c r="E8" s="42"/>
      <c r="F8" s="42"/>
      <c r="G8" s="42"/>
      <c r="H8" s="42"/>
      <c r="I8" s="42"/>
      <c r="J8" s="20">
        <f t="shared" si="0"/>
        <v>45712</v>
      </c>
    </row>
    <row r="9" spans="1:10" ht="15.75" outlineLevel="2">
      <c r="A9" s="12"/>
      <c r="B9" s="43">
        <v>1039868</v>
      </c>
      <c r="C9" s="44" t="s">
        <v>54</v>
      </c>
      <c r="D9" s="42">
        <v>92876</v>
      </c>
      <c r="E9" s="42"/>
      <c r="F9" s="42"/>
      <c r="G9" s="42"/>
      <c r="H9" s="42"/>
      <c r="I9" s="42"/>
      <c r="J9" s="20">
        <f t="shared" si="0"/>
        <v>92876</v>
      </c>
    </row>
    <row r="10" spans="1:10" ht="15.75" outlineLevel="2">
      <c r="A10" s="12"/>
      <c r="B10" s="43">
        <v>1046210</v>
      </c>
      <c r="C10" s="44" t="s">
        <v>51</v>
      </c>
      <c r="D10" s="42">
        <v>262905</v>
      </c>
      <c r="E10" s="42"/>
      <c r="F10" s="42"/>
      <c r="G10" s="42"/>
      <c r="H10" s="42"/>
      <c r="I10" s="42"/>
      <c r="J10" s="20">
        <f t="shared" si="0"/>
        <v>262905</v>
      </c>
    </row>
    <row r="11" spans="1:10" ht="15.75" outlineLevel="2">
      <c r="A11" s="12"/>
      <c r="B11" s="43">
        <v>1046211</v>
      </c>
      <c r="C11" s="44" t="s">
        <v>52</v>
      </c>
      <c r="D11" s="42">
        <v>198030</v>
      </c>
      <c r="E11" s="42"/>
      <c r="F11" s="42"/>
      <c r="G11" s="42"/>
      <c r="H11" s="42"/>
      <c r="I11" s="42"/>
      <c r="J11" s="20">
        <f t="shared" si="0"/>
        <v>198030</v>
      </c>
    </row>
    <row r="12" spans="1:10" ht="15.75" outlineLevel="2">
      <c r="A12" s="12"/>
      <c r="B12" s="43">
        <v>1046212</v>
      </c>
      <c r="C12" s="44" t="s">
        <v>53</v>
      </c>
      <c r="D12" s="42">
        <v>346842</v>
      </c>
      <c r="E12" s="42"/>
      <c r="F12" s="42"/>
      <c r="G12" s="42"/>
      <c r="H12" s="42"/>
      <c r="I12" s="42"/>
      <c r="J12" s="20">
        <f t="shared" si="0"/>
        <v>346842</v>
      </c>
    </row>
    <row r="13" spans="1:10" ht="15.75" outlineLevel="2">
      <c r="A13" s="12"/>
      <c r="B13" s="43">
        <v>1046227</v>
      </c>
      <c r="C13" s="44" t="s">
        <v>57</v>
      </c>
      <c r="D13" s="42">
        <v>44454</v>
      </c>
      <c r="E13" s="42"/>
      <c r="F13" s="42"/>
      <c r="G13" s="42"/>
      <c r="H13" s="42"/>
      <c r="I13" s="42"/>
      <c r="J13" s="20">
        <f t="shared" si="0"/>
        <v>44454</v>
      </c>
    </row>
    <row r="14" spans="1:10" ht="15.75" outlineLevel="2">
      <c r="A14" s="12"/>
      <c r="B14" s="43">
        <v>1046228</v>
      </c>
      <c r="C14" s="44" t="s">
        <v>46</v>
      </c>
      <c r="D14" s="42">
        <v>100000</v>
      </c>
      <c r="E14" s="42"/>
      <c r="F14" s="42"/>
      <c r="G14" s="42"/>
      <c r="H14" s="42"/>
      <c r="I14" s="42"/>
      <c r="J14" s="20">
        <f t="shared" si="0"/>
        <v>100000</v>
      </c>
    </row>
    <row r="15" spans="1:10" ht="15.75" outlineLevel="2">
      <c r="A15" s="12"/>
      <c r="B15" s="43">
        <v>1121441</v>
      </c>
      <c r="C15" s="44" t="s">
        <v>47</v>
      </c>
      <c r="D15" s="42">
        <v>3179324</v>
      </c>
      <c r="E15" s="42"/>
      <c r="F15" s="42"/>
      <c r="G15" s="42"/>
      <c r="H15" s="42"/>
      <c r="I15" s="42"/>
      <c r="J15" s="20">
        <f t="shared" si="0"/>
        <v>3179324</v>
      </c>
    </row>
    <row r="16" spans="1:10" ht="15.75" outlineLevel="2">
      <c r="A16" s="12"/>
      <c r="B16" s="43">
        <v>1121442</v>
      </c>
      <c r="C16" s="44" t="s">
        <v>49</v>
      </c>
      <c r="D16" s="42">
        <v>246601</v>
      </c>
      <c r="E16" s="42"/>
      <c r="F16" s="42"/>
      <c r="G16" s="42"/>
      <c r="H16" s="42"/>
      <c r="I16" s="42"/>
      <c r="J16" s="20">
        <f t="shared" si="0"/>
        <v>246601</v>
      </c>
    </row>
    <row r="17" spans="1:10" ht="15.75" outlineLevel="2">
      <c r="A17" s="12"/>
      <c r="B17" s="45">
        <v>1122161</v>
      </c>
      <c r="C17" s="44" t="s">
        <v>148</v>
      </c>
      <c r="D17" s="42">
        <v>1575000</v>
      </c>
      <c r="E17" s="42"/>
      <c r="F17" s="42"/>
      <c r="G17" s="42"/>
      <c r="H17" s="42"/>
      <c r="I17" s="42"/>
      <c r="J17" s="20">
        <f t="shared" si="0"/>
        <v>1575000</v>
      </c>
    </row>
    <row r="18" spans="1:10" ht="15.75" outlineLevel="2">
      <c r="A18" s="12"/>
      <c r="B18" s="45">
        <v>1122162</v>
      </c>
      <c r="C18" s="44" t="s">
        <v>149</v>
      </c>
      <c r="D18" s="42">
        <v>200000</v>
      </c>
      <c r="E18" s="42"/>
      <c r="F18" s="42"/>
      <c r="G18" s="42"/>
      <c r="H18" s="42"/>
      <c r="I18" s="42"/>
      <c r="J18" s="20">
        <f t="shared" si="0"/>
        <v>200000</v>
      </c>
    </row>
    <row r="19" spans="1:10" ht="15.75" outlineLevel="2">
      <c r="A19" s="12"/>
      <c r="B19" s="45">
        <v>1122178</v>
      </c>
      <c r="C19" s="44" t="s">
        <v>150</v>
      </c>
      <c r="D19" s="42">
        <v>1000000</v>
      </c>
      <c r="E19" s="42"/>
      <c r="F19" s="42"/>
      <c r="G19" s="42"/>
      <c r="H19" s="42"/>
      <c r="I19" s="42"/>
      <c r="J19" s="20">
        <f t="shared" si="0"/>
        <v>1000000</v>
      </c>
    </row>
    <row r="20" spans="1:15" ht="15" outlineLevel="1">
      <c r="A20" s="9"/>
      <c r="B20" s="28"/>
      <c r="C20" s="13" t="s">
        <v>20</v>
      </c>
      <c r="D20" s="86">
        <f aca="true" t="shared" si="1" ref="D20:J20">SUM(D3:D19)</f>
        <v>10630214</v>
      </c>
      <c r="E20" s="21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87">
        <f t="shared" si="1"/>
        <v>10630214</v>
      </c>
      <c r="K20" s="5"/>
      <c r="L20" s="5"/>
      <c r="M20" s="5"/>
      <c r="N20" s="5"/>
      <c r="O20" s="5"/>
    </row>
    <row r="21" spans="1:15" ht="15" outlineLevel="1">
      <c r="A21" s="30"/>
      <c r="B21" s="27"/>
      <c r="C21" s="4"/>
      <c r="D21" s="42"/>
      <c r="E21" s="42"/>
      <c r="F21" s="42"/>
      <c r="G21" s="42"/>
      <c r="H21" s="42"/>
      <c r="I21" s="42"/>
      <c r="J21" s="72"/>
      <c r="K21" s="5"/>
      <c r="L21" s="5"/>
      <c r="M21" s="5"/>
      <c r="N21" s="5"/>
      <c r="O21" s="5"/>
    </row>
    <row r="22" spans="1:10" ht="15" outlineLevel="1">
      <c r="A22" s="8" t="s">
        <v>11</v>
      </c>
      <c r="B22" s="26"/>
      <c r="C22" s="17"/>
      <c r="D22" s="21" t="s">
        <v>4</v>
      </c>
      <c r="E22" s="21" t="s">
        <v>3</v>
      </c>
      <c r="F22" s="21" t="s">
        <v>2</v>
      </c>
      <c r="G22" s="21" t="s">
        <v>1</v>
      </c>
      <c r="H22" s="21" t="s">
        <v>0</v>
      </c>
      <c r="I22" s="21" t="s">
        <v>28</v>
      </c>
      <c r="J22" s="19" t="s">
        <v>14</v>
      </c>
    </row>
    <row r="23" spans="1:10" ht="15" outlineLevel="2">
      <c r="A23" s="10"/>
      <c r="B23" s="27" t="s">
        <v>17</v>
      </c>
      <c r="C23" s="11" t="s">
        <v>15</v>
      </c>
      <c r="D23" s="42">
        <v>6270</v>
      </c>
      <c r="E23" s="42"/>
      <c r="F23" s="42"/>
      <c r="G23" s="42"/>
      <c r="H23" s="42"/>
      <c r="I23" s="42"/>
      <c r="J23" s="20">
        <f>SUM(D23)</f>
        <v>6270</v>
      </c>
    </row>
    <row r="24" spans="1:10" ht="15" outlineLevel="2">
      <c r="A24" s="12"/>
      <c r="B24" s="27" t="s">
        <v>18</v>
      </c>
      <c r="C24" s="11" t="s">
        <v>16</v>
      </c>
      <c r="D24" s="42">
        <f>45227660+2250433</f>
        <v>47478093</v>
      </c>
      <c r="E24" s="42"/>
      <c r="F24" s="42"/>
      <c r="G24" s="42"/>
      <c r="H24" s="42"/>
      <c r="I24" s="42"/>
      <c r="J24" s="20">
        <f>SUM(D24)</f>
        <v>47478093</v>
      </c>
    </row>
    <row r="25" spans="1:10" ht="15" outlineLevel="2">
      <c r="A25" s="12"/>
      <c r="B25" s="27">
        <v>1117945</v>
      </c>
      <c r="C25" s="11" t="s">
        <v>130</v>
      </c>
      <c r="D25" s="42">
        <v>244305</v>
      </c>
      <c r="E25" s="42"/>
      <c r="F25" s="42"/>
      <c r="G25" s="42"/>
      <c r="H25" s="42"/>
      <c r="I25" s="42"/>
      <c r="J25" s="20">
        <f>SUM(D25)</f>
        <v>244305</v>
      </c>
    </row>
    <row r="26" spans="1:15" ht="15" outlineLevel="1">
      <c r="A26" s="9"/>
      <c r="B26" s="28"/>
      <c r="C26" s="13" t="s">
        <v>21</v>
      </c>
      <c r="D26" s="21">
        <f aca="true" t="shared" si="2" ref="D26:J26">SUM(D23:D25)</f>
        <v>47728668</v>
      </c>
      <c r="E26" s="21">
        <f t="shared" si="2"/>
        <v>0</v>
      </c>
      <c r="F26" s="21">
        <f t="shared" si="2"/>
        <v>0</v>
      </c>
      <c r="G26" s="21">
        <f t="shared" si="2"/>
        <v>0</v>
      </c>
      <c r="H26" s="21">
        <f t="shared" si="2"/>
        <v>0</v>
      </c>
      <c r="I26" s="21">
        <f t="shared" si="2"/>
        <v>0</v>
      </c>
      <c r="J26" s="73">
        <f t="shared" si="2"/>
        <v>47728668</v>
      </c>
      <c r="K26" s="5"/>
      <c r="L26" s="5"/>
      <c r="M26" s="5"/>
      <c r="N26" s="5"/>
      <c r="O26" s="5"/>
    </row>
    <row r="27" spans="1:15" ht="15" outlineLevel="1">
      <c r="A27" s="30"/>
      <c r="B27" s="27"/>
      <c r="C27" s="4"/>
      <c r="D27" s="42"/>
      <c r="E27" s="42"/>
      <c r="F27" s="42"/>
      <c r="G27" s="42"/>
      <c r="H27" s="42"/>
      <c r="I27" s="42"/>
      <c r="J27" s="72"/>
      <c r="K27" s="5"/>
      <c r="L27" s="5"/>
      <c r="M27" s="5"/>
      <c r="N27" s="5"/>
      <c r="O27" s="5"/>
    </row>
    <row r="28" spans="1:11" ht="15" outlineLevel="1">
      <c r="A28" s="8" t="s">
        <v>163</v>
      </c>
      <c r="B28" s="46"/>
      <c r="C28" s="16"/>
      <c r="D28" s="41" t="s">
        <v>164</v>
      </c>
      <c r="E28" s="47" t="s">
        <v>4</v>
      </c>
      <c r="F28" s="47" t="s">
        <v>3</v>
      </c>
      <c r="G28" s="47" t="s">
        <v>2</v>
      </c>
      <c r="H28" s="47" t="s">
        <v>1</v>
      </c>
      <c r="I28" s="47" t="s">
        <v>0</v>
      </c>
      <c r="J28" s="19" t="s">
        <v>14</v>
      </c>
      <c r="K28" s="5"/>
    </row>
    <row r="29" spans="1:11" ht="15" outlineLevel="1">
      <c r="A29" s="10"/>
      <c r="B29" s="27">
        <v>1121298</v>
      </c>
      <c r="C29" s="11" t="s">
        <v>165</v>
      </c>
      <c r="D29" s="42">
        <f>204964732-192964732</f>
        <v>12000000</v>
      </c>
      <c r="E29" s="42"/>
      <c r="F29" s="42"/>
      <c r="G29" s="42"/>
      <c r="H29" s="42"/>
      <c r="I29" s="42"/>
      <c r="J29" s="20">
        <f>SUM(D29:I29)</f>
        <v>12000000</v>
      </c>
      <c r="K29" s="5"/>
    </row>
    <row r="30" spans="1:11" ht="15" outlineLevel="1">
      <c r="A30" s="9"/>
      <c r="B30" s="48"/>
      <c r="C30" s="13" t="s">
        <v>166</v>
      </c>
      <c r="D30" s="86">
        <f>SUM(D29:D29)</f>
        <v>12000000</v>
      </c>
      <c r="E30" s="21">
        <f aca="true" t="shared" si="3" ref="E30:J30">SUM(E29:E29)</f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88">
        <f t="shared" si="3"/>
        <v>12000000</v>
      </c>
      <c r="K30" s="5"/>
    </row>
    <row r="31" spans="1:11" ht="15" outlineLevel="1">
      <c r="A31" s="30"/>
      <c r="B31" s="49"/>
      <c r="C31" s="4"/>
      <c r="D31" s="42"/>
      <c r="E31" s="42"/>
      <c r="F31" s="42"/>
      <c r="G31" s="42"/>
      <c r="H31" s="42"/>
      <c r="I31" s="42"/>
      <c r="J31" s="72"/>
      <c r="K31" s="5"/>
    </row>
    <row r="32" spans="1:15" ht="15" outlineLevel="1">
      <c r="A32" s="8" t="s">
        <v>7</v>
      </c>
      <c r="B32" s="28"/>
      <c r="C32" s="14"/>
      <c r="D32" s="21" t="s">
        <v>4</v>
      </c>
      <c r="E32" s="21" t="s">
        <v>3</v>
      </c>
      <c r="F32" s="21" t="s">
        <v>2</v>
      </c>
      <c r="G32" s="21" t="s">
        <v>1</v>
      </c>
      <c r="H32" s="21" t="s">
        <v>0</v>
      </c>
      <c r="I32" s="21" t="s">
        <v>28</v>
      </c>
      <c r="J32" s="19" t="s">
        <v>14</v>
      </c>
      <c r="K32" s="5"/>
      <c r="L32" s="5"/>
      <c r="M32" s="5"/>
      <c r="N32" s="5"/>
      <c r="O32" s="5"/>
    </row>
    <row r="33" spans="1:15" ht="15" outlineLevel="1">
      <c r="A33" s="30"/>
      <c r="B33" s="27">
        <v>1040756</v>
      </c>
      <c r="C33" s="83" t="s">
        <v>60</v>
      </c>
      <c r="D33" s="82">
        <f>1197-1197</f>
        <v>0</v>
      </c>
      <c r="E33" s="51"/>
      <c r="F33" s="51"/>
      <c r="G33" s="51"/>
      <c r="H33" s="51"/>
      <c r="I33" s="51"/>
      <c r="J33" s="85">
        <f>SUM(D33)</f>
        <v>0</v>
      </c>
      <c r="K33" s="5"/>
      <c r="L33" s="5"/>
      <c r="M33" s="5"/>
      <c r="N33" s="5"/>
      <c r="O33" s="5"/>
    </row>
    <row r="34" spans="1:10" ht="15" outlineLevel="2">
      <c r="A34" s="10"/>
      <c r="B34" s="27">
        <v>1040842</v>
      </c>
      <c r="C34" s="50" t="s">
        <v>61</v>
      </c>
      <c r="D34" s="42">
        <v>2575</v>
      </c>
      <c r="E34" s="42"/>
      <c r="F34" s="42"/>
      <c r="G34" s="42"/>
      <c r="H34" s="42"/>
      <c r="I34" s="42"/>
      <c r="J34" s="20">
        <f>SUM(D34)</f>
        <v>2575</v>
      </c>
    </row>
    <row r="35" spans="1:10" ht="15" outlineLevel="2">
      <c r="A35" s="12"/>
      <c r="B35" s="27">
        <v>1040889</v>
      </c>
      <c r="C35" s="50" t="s">
        <v>62</v>
      </c>
      <c r="D35" s="42">
        <v>1131049</v>
      </c>
      <c r="E35" s="42"/>
      <c r="F35" s="42"/>
      <c r="G35" s="42"/>
      <c r="H35" s="42"/>
      <c r="I35" s="42"/>
      <c r="J35" s="20">
        <f>SUM(D35)</f>
        <v>1131049</v>
      </c>
    </row>
    <row r="36" spans="1:10" ht="15" outlineLevel="2">
      <c r="A36" s="12"/>
      <c r="B36" s="27">
        <v>1041074</v>
      </c>
      <c r="C36" s="50" t="s">
        <v>63</v>
      </c>
      <c r="D36" s="42">
        <v>25000</v>
      </c>
      <c r="E36" s="42"/>
      <c r="F36" s="42"/>
      <c r="G36" s="42"/>
      <c r="H36" s="42"/>
      <c r="I36" s="42"/>
      <c r="J36" s="20">
        <f>SUM(D36)</f>
        <v>25000</v>
      </c>
    </row>
    <row r="37" spans="1:10" ht="15" outlineLevel="2">
      <c r="A37" s="12"/>
      <c r="B37" s="27">
        <v>1046077</v>
      </c>
      <c r="C37" s="50" t="s">
        <v>64</v>
      </c>
      <c r="D37" s="42">
        <v>56408</v>
      </c>
      <c r="E37" s="42"/>
      <c r="F37" s="42"/>
      <c r="G37" s="42"/>
      <c r="H37" s="42"/>
      <c r="I37" s="42"/>
      <c r="J37" s="20">
        <f>SUM(D37)</f>
        <v>56408</v>
      </c>
    </row>
    <row r="38" spans="1:10" ht="15" outlineLevel="2">
      <c r="A38" s="12"/>
      <c r="B38" s="27" t="s">
        <v>181</v>
      </c>
      <c r="C38" s="50" t="s">
        <v>182</v>
      </c>
      <c r="D38" s="42">
        <v>0</v>
      </c>
      <c r="E38" s="82">
        <v>25000</v>
      </c>
      <c r="F38" s="42"/>
      <c r="G38" s="42"/>
      <c r="H38" s="42"/>
      <c r="I38" s="42"/>
      <c r="J38" s="85">
        <f>SUM(D38:I38)</f>
        <v>25000</v>
      </c>
    </row>
    <row r="39" spans="1:10" ht="15" outlineLevel="2">
      <c r="A39" s="52"/>
      <c r="B39" s="28"/>
      <c r="C39" s="13" t="s">
        <v>175</v>
      </c>
      <c r="D39" s="86">
        <f>SUM(D33:D38)</f>
        <v>1215032</v>
      </c>
      <c r="E39" s="86">
        <f>E38</f>
        <v>25000</v>
      </c>
      <c r="F39" s="21">
        <f>SUM(F33:F37)</f>
        <v>0</v>
      </c>
      <c r="G39" s="21">
        <f>SUM(G33:G37)</f>
        <v>0</v>
      </c>
      <c r="H39" s="21">
        <f>SUM(H33:H37)</f>
        <v>0</v>
      </c>
      <c r="I39" s="21">
        <f>SUM(I33:I37)</f>
        <v>0</v>
      </c>
      <c r="J39" s="88">
        <f>SUM(J33:J38)</f>
        <v>1240032</v>
      </c>
    </row>
    <row r="40" spans="1:10" ht="15" outlineLevel="2">
      <c r="A40" s="12"/>
      <c r="B40" s="27"/>
      <c r="C40" s="4"/>
      <c r="D40" s="42"/>
      <c r="E40" s="42"/>
      <c r="F40" s="42"/>
      <c r="G40" s="42"/>
      <c r="H40" s="42"/>
      <c r="I40" s="42"/>
      <c r="J40" s="72"/>
    </row>
    <row r="41" spans="1:15" ht="15" outlineLevel="1">
      <c r="A41" s="8" t="s">
        <v>12</v>
      </c>
      <c r="B41" s="28"/>
      <c r="C41" s="14"/>
      <c r="D41" s="21" t="s">
        <v>4</v>
      </c>
      <c r="E41" s="21" t="s">
        <v>3</v>
      </c>
      <c r="F41" s="21" t="s">
        <v>2</v>
      </c>
      <c r="G41" s="21" t="s">
        <v>1</v>
      </c>
      <c r="H41" s="21" t="s">
        <v>0</v>
      </c>
      <c r="I41" s="21" t="s">
        <v>28</v>
      </c>
      <c r="J41" s="18" t="s">
        <v>14</v>
      </c>
      <c r="K41" s="5"/>
      <c r="L41" s="5"/>
      <c r="M41" s="5"/>
      <c r="N41" s="5"/>
      <c r="O41" s="5"/>
    </row>
    <row r="42" spans="1:10" ht="15" outlineLevel="2">
      <c r="A42" s="10"/>
      <c r="B42" s="74">
        <v>1044592</v>
      </c>
      <c r="C42" s="81" t="s">
        <v>65</v>
      </c>
      <c r="D42" s="82">
        <f>8155+10050</f>
        <v>18205</v>
      </c>
      <c r="E42" s="42"/>
      <c r="F42" s="42"/>
      <c r="G42" s="42"/>
      <c r="H42" s="42"/>
      <c r="I42" s="42"/>
      <c r="J42" s="85">
        <f aca="true" t="shared" si="4" ref="J42:J77">SUM(D42)</f>
        <v>18205</v>
      </c>
    </row>
    <row r="43" spans="1:10" ht="15" outlineLevel="2">
      <c r="A43" s="10"/>
      <c r="B43" s="74">
        <v>1044598</v>
      </c>
      <c r="C43" s="44" t="s">
        <v>66</v>
      </c>
      <c r="D43" s="42">
        <f>1500000+1000000</f>
        <v>2500000</v>
      </c>
      <c r="E43" s="42"/>
      <c r="F43" s="42"/>
      <c r="G43" s="42"/>
      <c r="H43" s="42"/>
      <c r="I43" s="42"/>
      <c r="J43" s="20">
        <f t="shared" si="4"/>
        <v>2500000</v>
      </c>
    </row>
    <row r="44" spans="1:10" ht="15" outlineLevel="2">
      <c r="A44" s="12"/>
      <c r="B44" s="74">
        <v>1044600</v>
      </c>
      <c r="C44" s="44" t="s">
        <v>67</v>
      </c>
      <c r="D44" s="42">
        <v>5256880</v>
      </c>
      <c r="E44" s="42"/>
      <c r="F44" s="42"/>
      <c r="G44" s="42"/>
      <c r="H44" s="42"/>
      <c r="I44" s="42"/>
      <c r="J44" s="20">
        <f t="shared" si="4"/>
        <v>5256880</v>
      </c>
    </row>
    <row r="45" spans="1:10" ht="15" outlineLevel="2">
      <c r="A45" s="12"/>
      <c r="B45" s="74">
        <v>1044743</v>
      </c>
      <c r="C45" s="44" t="s">
        <v>68</v>
      </c>
      <c r="D45" s="42">
        <v>400000</v>
      </c>
      <c r="E45" s="42"/>
      <c r="F45" s="42"/>
      <c r="G45" s="42"/>
      <c r="H45" s="42"/>
      <c r="I45" s="42"/>
      <c r="J45" s="20">
        <f t="shared" si="4"/>
        <v>400000</v>
      </c>
    </row>
    <row r="46" spans="1:10" ht="15" outlineLevel="2">
      <c r="A46" s="12"/>
      <c r="B46" s="75">
        <v>1044754</v>
      </c>
      <c r="C46" s="44" t="s">
        <v>69</v>
      </c>
      <c r="D46" s="42">
        <v>23670</v>
      </c>
      <c r="E46" s="42"/>
      <c r="F46" s="42"/>
      <c r="G46" s="42"/>
      <c r="H46" s="42"/>
      <c r="I46" s="42"/>
      <c r="J46" s="20">
        <f t="shared" si="4"/>
        <v>23670</v>
      </c>
    </row>
    <row r="47" spans="1:10" ht="15" outlineLevel="2">
      <c r="A47" s="12"/>
      <c r="B47" s="74">
        <v>1044912</v>
      </c>
      <c r="C47" s="44" t="s">
        <v>70</v>
      </c>
      <c r="D47" s="42">
        <v>710787</v>
      </c>
      <c r="E47" s="42"/>
      <c r="F47" s="42"/>
      <c r="G47" s="42"/>
      <c r="H47" s="42"/>
      <c r="I47" s="42"/>
      <c r="J47" s="20">
        <f t="shared" si="4"/>
        <v>710787</v>
      </c>
    </row>
    <row r="48" spans="1:10" ht="15" outlineLevel="2">
      <c r="A48" s="12"/>
      <c r="B48" s="74">
        <v>1044916</v>
      </c>
      <c r="C48" s="44" t="s">
        <v>71</v>
      </c>
      <c r="D48" s="42">
        <v>400000</v>
      </c>
      <c r="E48" s="42"/>
      <c r="F48" s="42"/>
      <c r="G48" s="42"/>
      <c r="H48" s="42"/>
      <c r="I48" s="42"/>
      <c r="J48" s="20">
        <f t="shared" si="4"/>
        <v>400000</v>
      </c>
    </row>
    <row r="49" spans="1:10" ht="15" outlineLevel="2">
      <c r="A49" s="12"/>
      <c r="B49" s="74">
        <v>1044919</v>
      </c>
      <c r="C49" s="44" t="s">
        <v>72</v>
      </c>
      <c r="D49" s="42">
        <v>150000</v>
      </c>
      <c r="E49" s="42"/>
      <c r="F49" s="42"/>
      <c r="G49" s="42"/>
      <c r="H49" s="42"/>
      <c r="I49" s="42"/>
      <c r="J49" s="20">
        <f t="shared" si="4"/>
        <v>150000</v>
      </c>
    </row>
    <row r="50" spans="1:10" ht="15" outlineLevel="2">
      <c r="A50" s="12"/>
      <c r="B50" s="74">
        <v>1112621</v>
      </c>
      <c r="C50" s="44" t="s">
        <v>73</v>
      </c>
      <c r="D50" s="42">
        <v>1029083</v>
      </c>
      <c r="E50" s="42"/>
      <c r="F50" s="42"/>
      <c r="G50" s="42"/>
      <c r="H50" s="42"/>
      <c r="I50" s="42"/>
      <c r="J50" s="20">
        <f t="shared" si="4"/>
        <v>1029083</v>
      </c>
    </row>
    <row r="51" spans="1:10" ht="15" outlineLevel="2">
      <c r="A51" s="12"/>
      <c r="B51" s="74">
        <v>1114767</v>
      </c>
      <c r="C51" s="44" t="s">
        <v>74</v>
      </c>
      <c r="D51" s="42">
        <v>110000</v>
      </c>
      <c r="E51" s="42"/>
      <c r="F51" s="42"/>
      <c r="G51" s="42"/>
      <c r="H51" s="42"/>
      <c r="I51" s="42"/>
      <c r="J51" s="20">
        <f t="shared" si="4"/>
        <v>110000</v>
      </c>
    </row>
    <row r="52" spans="1:10" ht="15" outlineLevel="2">
      <c r="A52" s="12"/>
      <c r="B52" s="74">
        <v>1114769</v>
      </c>
      <c r="C52" s="44" t="s">
        <v>75</v>
      </c>
      <c r="D52" s="42">
        <v>400000</v>
      </c>
      <c r="E52" s="42"/>
      <c r="F52" s="42"/>
      <c r="G52" s="42"/>
      <c r="H52" s="42"/>
      <c r="I52" s="42"/>
      <c r="J52" s="20">
        <f t="shared" si="4"/>
        <v>400000</v>
      </c>
    </row>
    <row r="53" spans="1:10" ht="15" outlineLevel="2">
      <c r="A53" s="12"/>
      <c r="B53" s="74">
        <v>1114770</v>
      </c>
      <c r="C53" s="44" t="s">
        <v>76</v>
      </c>
      <c r="D53" s="42">
        <v>99000</v>
      </c>
      <c r="E53" s="42"/>
      <c r="F53" s="42"/>
      <c r="G53" s="42"/>
      <c r="H53" s="42"/>
      <c r="I53" s="42"/>
      <c r="J53" s="20">
        <f t="shared" si="4"/>
        <v>99000</v>
      </c>
    </row>
    <row r="54" spans="1:10" ht="15" outlineLevel="2">
      <c r="A54" s="12"/>
      <c r="B54" s="74">
        <v>1114773</v>
      </c>
      <c r="C54" s="44" t="s">
        <v>77</v>
      </c>
      <c r="D54" s="42">
        <v>155000</v>
      </c>
      <c r="E54" s="42"/>
      <c r="F54" s="42"/>
      <c r="G54" s="42"/>
      <c r="H54" s="42"/>
      <c r="I54" s="42"/>
      <c r="J54" s="20">
        <f t="shared" si="4"/>
        <v>155000</v>
      </c>
    </row>
    <row r="55" spans="1:10" ht="15" outlineLevel="2">
      <c r="A55" s="12"/>
      <c r="B55" s="74">
        <v>1116953</v>
      </c>
      <c r="C55" s="44" t="s">
        <v>78</v>
      </c>
      <c r="D55" s="42">
        <v>630000</v>
      </c>
      <c r="E55" s="42"/>
      <c r="F55" s="42"/>
      <c r="G55" s="42"/>
      <c r="H55" s="42"/>
      <c r="I55" s="42"/>
      <c r="J55" s="20">
        <f t="shared" si="4"/>
        <v>630000</v>
      </c>
    </row>
    <row r="56" spans="1:10" ht="15" outlineLevel="2">
      <c r="A56" s="12"/>
      <c r="B56" s="74">
        <v>1116954</v>
      </c>
      <c r="C56" s="44" t="s">
        <v>79</v>
      </c>
      <c r="D56" s="42">
        <v>524000</v>
      </c>
      <c r="E56" s="42"/>
      <c r="F56" s="42"/>
      <c r="G56" s="42"/>
      <c r="H56" s="42"/>
      <c r="I56" s="42"/>
      <c r="J56" s="20">
        <f t="shared" si="4"/>
        <v>524000</v>
      </c>
    </row>
    <row r="57" spans="1:10" ht="15" outlineLevel="2">
      <c r="A57" s="12"/>
      <c r="B57" s="74">
        <v>1116958</v>
      </c>
      <c r="C57" s="44" t="s">
        <v>80</v>
      </c>
      <c r="D57" s="42">
        <v>50000</v>
      </c>
      <c r="E57" s="42"/>
      <c r="F57" s="42"/>
      <c r="G57" s="42"/>
      <c r="H57" s="42"/>
      <c r="I57" s="42"/>
      <c r="J57" s="20">
        <f t="shared" si="4"/>
        <v>50000</v>
      </c>
    </row>
    <row r="58" spans="1:10" ht="15" outlineLevel="2">
      <c r="A58" s="12"/>
      <c r="B58" s="74">
        <v>1120085</v>
      </c>
      <c r="C58" s="44" t="s">
        <v>81</v>
      </c>
      <c r="D58" s="42">
        <v>1065762</v>
      </c>
      <c r="E58" s="42"/>
      <c r="F58" s="42"/>
      <c r="G58" s="42"/>
      <c r="H58" s="42"/>
      <c r="I58" s="42"/>
      <c r="J58" s="20">
        <f t="shared" si="4"/>
        <v>1065762</v>
      </c>
    </row>
    <row r="59" spans="1:10" ht="15" outlineLevel="2">
      <c r="A59" s="12"/>
      <c r="B59" s="74">
        <v>1121155</v>
      </c>
      <c r="C59" s="44" t="s">
        <v>82</v>
      </c>
      <c r="D59" s="42">
        <v>2250000</v>
      </c>
      <c r="E59" s="42"/>
      <c r="F59" s="42"/>
      <c r="G59" s="42"/>
      <c r="H59" s="42"/>
      <c r="I59" s="42"/>
      <c r="J59" s="20">
        <f t="shared" si="4"/>
        <v>2250000</v>
      </c>
    </row>
    <row r="60" spans="1:10" ht="15" outlineLevel="2">
      <c r="A60" s="12"/>
      <c r="B60" s="109">
        <v>1121443</v>
      </c>
      <c r="C60" s="110" t="s">
        <v>83</v>
      </c>
      <c r="D60" s="107">
        <f>1438730+100000</f>
        <v>1538730</v>
      </c>
      <c r="E60" s="42"/>
      <c r="F60" s="42"/>
      <c r="G60" s="42"/>
      <c r="H60" s="42"/>
      <c r="I60" s="42"/>
      <c r="J60" s="108">
        <f t="shared" si="4"/>
        <v>1538730</v>
      </c>
    </row>
    <row r="61" spans="1:10" ht="15" outlineLevel="2">
      <c r="A61" s="12"/>
      <c r="B61" s="74">
        <v>1121444</v>
      </c>
      <c r="C61" s="44" t="s">
        <v>84</v>
      </c>
      <c r="D61" s="42">
        <f>650545+1700000</f>
        <v>2350545</v>
      </c>
      <c r="E61" s="42"/>
      <c r="F61" s="42"/>
      <c r="G61" s="42"/>
      <c r="H61" s="42"/>
      <c r="I61" s="42"/>
      <c r="J61" s="20">
        <f t="shared" si="4"/>
        <v>2350545</v>
      </c>
    </row>
    <row r="62" spans="1:10" ht="15" outlineLevel="2">
      <c r="A62" s="12"/>
      <c r="B62" s="74">
        <v>1121445</v>
      </c>
      <c r="C62" s="44" t="s">
        <v>85</v>
      </c>
      <c r="D62" s="42">
        <v>50000</v>
      </c>
      <c r="E62" s="42"/>
      <c r="F62" s="42"/>
      <c r="G62" s="42"/>
      <c r="H62" s="42"/>
      <c r="I62" s="42"/>
      <c r="J62" s="20">
        <f t="shared" si="4"/>
        <v>50000</v>
      </c>
    </row>
    <row r="63" spans="1:10" ht="15" outlineLevel="2">
      <c r="A63" s="12"/>
      <c r="B63" s="74">
        <v>1121446</v>
      </c>
      <c r="C63" s="44" t="s">
        <v>86</v>
      </c>
      <c r="D63" s="42">
        <v>62000</v>
      </c>
      <c r="E63" s="42"/>
      <c r="F63" s="42"/>
      <c r="G63" s="42"/>
      <c r="H63" s="42"/>
      <c r="I63" s="42"/>
      <c r="J63" s="20">
        <f t="shared" si="4"/>
        <v>62000</v>
      </c>
    </row>
    <row r="64" spans="1:10" ht="15" outlineLevel="2">
      <c r="A64" s="12"/>
      <c r="B64" s="74">
        <v>1121448</v>
      </c>
      <c r="C64" s="44" t="s">
        <v>87</v>
      </c>
      <c r="D64" s="42">
        <v>145000</v>
      </c>
      <c r="E64" s="42"/>
      <c r="F64" s="42"/>
      <c r="G64" s="42"/>
      <c r="H64" s="42"/>
      <c r="I64" s="42"/>
      <c r="J64" s="20">
        <f t="shared" si="4"/>
        <v>145000</v>
      </c>
    </row>
    <row r="65" spans="1:10" ht="15" outlineLevel="2">
      <c r="A65" s="12"/>
      <c r="B65" s="74">
        <v>1121449</v>
      </c>
      <c r="C65" s="44" t="s">
        <v>88</v>
      </c>
      <c r="D65" s="42">
        <v>160000</v>
      </c>
      <c r="E65" s="42"/>
      <c r="F65" s="42"/>
      <c r="G65" s="42"/>
      <c r="H65" s="42"/>
      <c r="I65" s="42"/>
      <c r="J65" s="20">
        <f t="shared" si="4"/>
        <v>160000</v>
      </c>
    </row>
    <row r="66" spans="1:10" ht="15" outlineLevel="2">
      <c r="A66" s="12"/>
      <c r="B66" s="74">
        <v>1121450</v>
      </c>
      <c r="C66" s="44" t="s">
        <v>89</v>
      </c>
      <c r="D66" s="42">
        <v>415000</v>
      </c>
      <c r="E66" s="42"/>
      <c r="F66" s="42"/>
      <c r="G66" s="42"/>
      <c r="H66" s="42"/>
      <c r="I66" s="42"/>
      <c r="J66" s="20">
        <f t="shared" si="4"/>
        <v>415000</v>
      </c>
    </row>
    <row r="67" spans="1:10" ht="15" outlineLevel="2">
      <c r="A67" s="12"/>
      <c r="B67" s="74">
        <v>1121451</v>
      </c>
      <c r="C67" s="44" t="s">
        <v>90</v>
      </c>
      <c r="D67" s="42">
        <v>300000</v>
      </c>
      <c r="E67" s="42"/>
      <c r="F67" s="42"/>
      <c r="G67" s="42"/>
      <c r="H67" s="42"/>
      <c r="I67" s="42"/>
      <c r="J67" s="20">
        <f t="shared" si="4"/>
        <v>300000</v>
      </c>
    </row>
    <row r="68" spans="1:10" ht="15" outlineLevel="2">
      <c r="A68" s="12"/>
      <c r="B68" s="74">
        <v>1121452</v>
      </c>
      <c r="C68" s="44" t="s">
        <v>91</v>
      </c>
      <c r="D68" s="42">
        <v>250000</v>
      </c>
      <c r="E68" s="42"/>
      <c r="F68" s="42"/>
      <c r="G68" s="42"/>
      <c r="H68" s="42"/>
      <c r="I68" s="42"/>
      <c r="J68" s="20">
        <f t="shared" si="4"/>
        <v>250000</v>
      </c>
    </row>
    <row r="69" spans="1:10" ht="15" outlineLevel="2">
      <c r="A69" s="12"/>
      <c r="B69" s="74">
        <v>1121453</v>
      </c>
      <c r="C69" s="44" t="s">
        <v>92</v>
      </c>
      <c r="D69" s="42">
        <v>200000</v>
      </c>
      <c r="E69" s="42"/>
      <c r="F69" s="42"/>
      <c r="G69" s="42"/>
      <c r="H69" s="42"/>
      <c r="I69" s="42"/>
      <c r="J69" s="20">
        <f t="shared" si="4"/>
        <v>200000</v>
      </c>
    </row>
    <row r="70" spans="1:10" ht="15" outlineLevel="2">
      <c r="A70" s="12"/>
      <c r="B70" s="74">
        <v>1121454</v>
      </c>
      <c r="C70" s="44" t="s">
        <v>93</v>
      </c>
      <c r="D70" s="42">
        <v>573924</v>
      </c>
      <c r="E70" s="42"/>
      <c r="F70" s="42"/>
      <c r="G70" s="42"/>
      <c r="H70" s="42"/>
      <c r="I70" s="42"/>
      <c r="J70" s="20">
        <f t="shared" si="4"/>
        <v>573924</v>
      </c>
    </row>
    <row r="71" spans="1:10" ht="15" outlineLevel="2">
      <c r="A71" s="12"/>
      <c r="B71" s="74">
        <v>1121455</v>
      </c>
      <c r="C71" s="44" t="s">
        <v>94</v>
      </c>
      <c r="D71" s="42">
        <v>150150</v>
      </c>
      <c r="E71" s="42"/>
      <c r="F71" s="42"/>
      <c r="G71" s="42"/>
      <c r="H71" s="42"/>
      <c r="I71" s="42"/>
      <c r="J71" s="20">
        <f t="shared" si="4"/>
        <v>150150</v>
      </c>
    </row>
    <row r="72" spans="1:10" ht="15" outlineLevel="2">
      <c r="A72" s="12"/>
      <c r="B72" s="74">
        <v>1121497</v>
      </c>
      <c r="C72" s="44" t="s">
        <v>95</v>
      </c>
      <c r="D72" s="42">
        <v>1273419</v>
      </c>
      <c r="E72" s="42"/>
      <c r="F72" s="42"/>
      <c r="G72" s="42"/>
      <c r="H72" s="42"/>
      <c r="I72" s="42"/>
      <c r="J72" s="20">
        <f t="shared" si="4"/>
        <v>1273419</v>
      </c>
    </row>
    <row r="73" spans="1:10" ht="15" outlineLevel="2">
      <c r="A73" s="12"/>
      <c r="B73" s="74">
        <v>1121498</v>
      </c>
      <c r="C73" s="44" t="s">
        <v>96</v>
      </c>
      <c r="D73" s="42">
        <v>290000</v>
      </c>
      <c r="E73" s="42"/>
      <c r="F73" s="42"/>
      <c r="G73" s="42"/>
      <c r="H73" s="42"/>
      <c r="I73" s="42"/>
      <c r="J73" s="20">
        <f t="shared" si="4"/>
        <v>290000</v>
      </c>
    </row>
    <row r="74" spans="1:10" ht="15" outlineLevel="2">
      <c r="A74" s="12"/>
      <c r="B74" s="74">
        <v>1121499</v>
      </c>
      <c r="C74" s="44" t="s">
        <v>97</v>
      </c>
      <c r="D74" s="42">
        <v>959400</v>
      </c>
      <c r="E74" s="42"/>
      <c r="F74" s="42"/>
      <c r="G74" s="42"/>
      <c r="H74" s="42"/>
      <c r="I74" s="42"/>
      <c r="J74" s="20">
        <f t="shared" si="4"/>
        <v>959400</v>
      </c>
    </row>
    <row r="75" spans="1:10" ht="15" outlineLevel="2">
      <c r="A75" s="12"/>
      <c r="B75" s="74">
        <v>1121500</v>
      </c>
      <c r="C75" s="44" t="s">
        <v>98</v>
      </c>
      <c r="D75" s="42">
        <v>445510</v>
      </c>
      <c r="E75" s="42"/>
      <c r="F75" s="42"/>
      <c r="G75" s="42"/>
      <c r="H75" s="42"/>
      <c r="I75" s="42"/>
      <c r="J75" s="20">
        <f t="shared" si="4"/>
        <v>445510</v>
      </c>
    </row>
    <row r="76" spans="1:10" ht="15" outlineLevel="2">
      <c r="A76" s="12"/>
      <c r="B76" s="74">
        <v>1121501</v>
      </c>
      <c r="C76" s="44" t="s">
        <v>99</v>
      </c>
      <c r="D76" s="42">
        <v>561560</v>
      </c>
      <c r="E76" s="42"/>
      <c r="F76" s="42"/>
      <c r="G76" s="42"/>
      <c r="H76" s="42"/>
      <c r="I76" s="42"/>
      <c r="J76" s="20">
        <f t="shared" si="4"/>
        <v>561560</v>
      </c>
    </row>
    <row r="77" spans="1:10" ht="15.75" outlineLevel="2">
      <c r="A77" s="12"/>
      <c r="B77" s="43">
        <v>1122160</v>
      </c>
      <c r="C77" s="44" t="s">
        <v>151</v>
      </c>
      <c r="D77" s="42">
        <v>650000</v>
      </c>
      <c r="E77" s="42"/>
      <c r="F77" s="42"/>
      <c r="G77" s="42"/>
      <c r="H77" s="42"/>
      <c r="I77" s="42"/>
      <c r="J77" s="20">
        <f t="shared" si="4"/>
        <v>650000</v>
      </c>
    </row>
    <row r="78" spans="1:15" ht="15" outlineLevel="1">
      <c r="A78" s="9"/>
      <c r="B78" s="28"/>
      <c r="C78" s="13" t="s">
        <v>22</v>
      </c>
      <c r="D78" s="86">
        <f aca="true" t="shared" si="5" ref="D78:J78">SUM(D42:D77)</f>
        <v>26147625</v>
      </c>
      <c r="E78" s="21">
        <f t="shared" si="5"/>
        <v>0</v>
      </c>
      <c r="F78" s="21">
        <f t="shared" si="5"/>
        <v>0</v>
      </c>
      <c r="G78" s="21">
        <f t="shared" si="5"/>
        <v>0</v>
      </c>
      <c r="H78" s="21">
        <f t="shared" si="5"/>
        <v>0</v>
      </c>
      <c r="I78" s="21">
        <f t="shared" si="5"/>
        <v>0</v>
      </c>
      <c r="J78" s="88">
        <f t="shared" si="5"/>
        <v>26147625</v>
      </c>
      <c r="K78" s="5"/>
      <c r="L78" s="5"/>
      <c r="M78" s="5"/>
      <c r="N78" s="5"/>
      <c r="O78" s="5"/>
    </row>
    <row r="79" spans="1:15" ht="15" outlineLevel="1">
      <c r="A79" s="30"/>
      <c r="B79" s="27"/>
      <c r="C79" s="4"/>
      <c r="D79" s="42"/>
      <c r="E79" s="42"/>
      <c r="F79" s="42"/>
      <c r="G79" s="42"/>
      <c r="H79" s="42"/>
      <c r="I79" s="23"/>
      <c r="J79" s="76"/>
      <c r="K79" s="5"/>
      <c r="L79" s="5"/>
      <c r="M79" s="5"/>
      <c r="N79" s="5"/>
      <c r="O79" s="5"/>
    </row>
    <row r="80" spans="1:15" ht="15" outlineLevel="1">
      <c r="A80" s="8" t="s">
        <v>13</v>
      </c>
      <c r="B80" s="28"/>
      <c r="C80" s="14"/>
      <c r="D80" s="21" t="s">
        <v>4</v>
      </c>
      <c r="E80" s="21" t="s">
        <v>3</v>
      </c>
      <c r="F80" s="21" t="s">
        <v>2</v>
      </c>
      <c r="G80" s="21" t="s">
        <v>1</v>
      </c>
      <c r="H80" s="21" t="s">
        <v>0</v>
      </c>
      <c r="I80" s="21" t="s">
        <v>28</v>
      </c>
      <c r="J80" s="19" t="s">
        <v>14</v>
      </c>
      <c r="K80" s="5"/>
      <c r="L80" s="5"/>
      <c r="M80" s="5"/>
      <c r="N80" s="5"/>
      <c r="O80" s="5"/>
    </row>
    <row r="81" spans="1:10" ht="15" outlineLevel="2">
      <c r="A81" s="10"/>
      <c r="B81" s="27">
        <v>1033531</v>
      </c>
      <c r="C81" s="11" t="s">
        <v>152</v>
      </c>
      <c r="D81" s="42">
        <v>2560</v>
      </c>
      <c r="E81" s="42"/>
      <c r="F81" s="42"/>
      <c r="G81" s="42"/>
      <c r="H81" s="42"/>
      <c r="I81" s="42"/>
      <c r="J81" s="20">
        <f>SUM(D81)</f>
        <v>2560</v>
      </c>
    </row>
    <row r="82" spans="1:10" ht="15" outlineLevel="2">
      <c r="A82" s="12"/>
      <c r="B82" s="27">
        <v>1033532</v>
      </c>
      <c r="C82" s="11" t="s">
        <v>155</v>
      </c>
      <c r="D82" s="42">
        <v>4021898</v>
      </c>
      <c r="E82" s="42"/>
      <c r="F82" s="42"/>
      <c r="G82" s="42"/>
      <c r="H82" s="42"/>
      <c r="I82" s="42"/>
      <c r="J82" s="20">
        <f>SUM(D82)</f>
        <v>4021898</v>
      </c>
    </row>
    <row r="83" spans="1:10" ht="15" outlineLevel="2">
      <c r="A83" s="12"/>
      <c r="B83" s="27">
        <v>1033533</v>
      </c>
      <c r="C83" s="11" t="s">
        <v>153</v>
      </c>
      <c r="D83" s="42">
        <v>1197</v>
      </c>
      <c r="E83" s="42"/>
      <c r="F83" s="42"/>
      <c r="G83" s="42"/>
      <c r="H83" s="42"/>
      <c r="I83" s="42"/>
      <c r="J83" s="20">
        <f>SUM(D83)</f>
        <v>1197</v>
      </c>
    </row>
    <row r="84" spans="1:10" ht="15" outlineLevel="2">
      <c r="A84" s="12"/>
      <c r="B84" s="27">
        <v>1033534</v>
      </c>
      <c r="C84" s="11" t="s">
        <v>154</v>
      </c>
      <c r="D84" s="42">
        <v>1049890</v>
      </c>
      <c r="E84" s="42"/>
      <c r="F84" s="42"/>
      <c r="G84" s="42"/>
      <c r="H84" s="42"/>
      <c r="I84" s="42"/>
      <c r="J84" s="20">
        <f>SUM(D84)</f>
        <v>1049890</v>
      </c>
    </row>
    <row r="85" spans="1:10" ht="15" outlineLevel="2">
      <c r="A85" s="12"/>
      <c r="B85" s="27">
        <v>1122223</v>
      </c>
      <c r="C85" s="11" t="s">
        <v>158</v>
      </c>
      <c r="D85" s="42">
        <v>3288109</v>
      </c>
      <c r="E85" s="42"/>
      <c r="F85" s="42"/>
      <c r="G85" s="42"/>
      <c r="H85" s="42"/>
      <c r="I85" s="42"/>
      <c r="J85" s="20">
        <f>SUM(D85)</f>
        <v>3288109</v>
      </c>
    </row>
    <row r="86" spans="1:15" ht="15" outlineLevel="1">
      <c r="A86" s="9"/>
      <c r="B86" s="28"/>
      <c r="C86" s="13" t="s">
        <v>23</v>
      </c>
      <c r="D86" s="21">
        <f>SUM(D81:D85)</f>
        <v>8363654</v>
      </c>
      <c r="E86" s="21"/>
      <c r="F86" s="21"/>
      <c r="G86" s="21"/>
      <c r="H86" s="21"/>
      <c r="I86" s="21"/>
      <c r="J86" s="73">
        <f>SUM(J81:J85)</f>
        <v>8363654</v>
      </c>
      <c r="K86" s="5"/>
      <c r="L86" s="5"/>
      <c r="M86" s="5"/>
      <c r="N86" s="5"/>
      <c r="O86" s="5"/>
    </row>
    <row r="87" spans="1:15" ht="15" outlineLevel="1">
      <c r="A87" s="30"/>
      <c r="B87" s="27"/>
      <c r="C87" s="4"/>
      <c r="D87" s="42"/>
      <c r="E87" s="42"/>
      <c r="F87" s="42"/>
      <c r="G87" s="42"/>
      <c r="H87" s="42"/>
      <c r="I87" s="42"/>
      <c r="J87" s="72"/>
      <c r="K87" s="5"/>
      <c r="L87" s="5"/>
      <c r="M87" s="5"/>
      <c r="N87" s="5"/>
      <c r="O87" s="5"/>
    </row>
    <row r="88" spans="1:15" ht="15" outlineLevel="1">
      <c r="A88" s="8" t="s">
        <v>6</v>
      </c>
      <c r="B88" s="28"/>
      <c r="C88" s="14"/>
      <c r="D88" s="21" t="s">
        <v>4</v>
      </c>
      <c r="E88" s="21" t="s">
        <v>3</v>
      </c>
      <c r="F88" s="21" t="s">
        <v>2</v>
      </c>
      <c r="G88" s="21" t="s">
        <v>1</v>
      </c>
      <c r="H88" s="21" t="s">
        <v>0</v>
      </c>
      <c r="I88" s="21" t="s">
        <v>28</v>
      </c>
      <c r="J88" s="18" t="s">
        <v>14</v>
      </c>
      <c r="K88" s="5"/>
      <c r="L88" s="5"/>
      <c r="M88" s="5"/>
      <c r="N88" s="5"/>
      <c r="O88" s="5"/>
    </row>
    <row r="89" spans="1:10" ht="15" outlineLevel="2">
      <c r="A89" s="10"/>
      <c r="B89" s="27">
        <v>1033536</v>
      </c>
      <c r="C89" s="11" t="s">
        <v>159</v>
      </c>
      <c r="D89" s="42">
        <v>3437</v>
      </c>
      <c r="E89" s="42"/>
      <c r="F89" s="42"/>
      <c r="G89" s="42"/>
      <c r="H89" s="42"/>
      <c r="I89" s="42"/>
      <c r="J89" s="20">
        <f>SUM(D89)</f>
        <v>3437</v>
      </c>
    </row>
    <row r="90" spans="1:10" ht="15" outlineLevel="2">
      <c r="A90" s="12"/>
      <c r="B90" s="27">
        <v>1033537</v>
      </c>
      <c r="C90" s="11" t="s">
        <v>160</v>
      </c>
      <c r="D90" s="42">
        <v>3983793</v>
      </c>
      <c r="E90" s="42"/>
      <c r="F90" s="42"/>
      <c r="G90" s="42"/>
      <c r="H90" s="42"/>
      <c r="I90" s="42"/>
      <c r="J90" s="20">
        <f>SUM(D90)</f>
        <v>3983793</v>
      </c>
    </row>
    <row r="91" spans="1:10" ht="15" outlineLevel="2">
      <c r="A91" s="12"/>
      <c r="B91" s="27">
        <v>1033538</v>
      </c>
      <c r="C91" s="11" t="s">
        <v>161</v>
      </c>
      <c r="D91" s="42">
        <v>1215032</v>
      </c>
      <c r="E91" s="42"/>
      <c r="F91" s="42"/>
      <c r="G91" s="42"/>
      <c r="H91" s="42"/>
      <c r="I91" s="42"/>
      <c r="J91" s="20">
        <f>SUM(D91)</f>
        <v>1215032</v>
      </c>
    </row>
    <row r="92" spans="1:10" ht="15" outlineLevel="2">
      <c r="A92" s="12"/>
      <c r="B92" s="27">
        <v>1033539</v>
      </c>
      <c r="C92" s="11" t="s">
        <v>162</v>
      </c>
      <c r="D92" s="42">
        <v>538125</v>
      </c>
      <c r="E92" s="42"/>
      <c r="F92" s="42"/>
      <c r="G92" s="42"/>
      <c r="H92" s="42"/>
      <c r="I92" s="42"/>
      <c r="J92" s="20">
        <f>SUM(D92)</f>
        <v>538125</v>
      </c>
    </row>
    <row r="93" spans="1:10" ht="15" outlineLevel="2">
      <c r="A93" s="12"/>
      <c r="B93" s="27">
        <v>1122224</v>
      </c>
      <c r="C93" s="11" t="s">
        <v>157</v>
      </c>
      <c r="D93" s="42">
        <v>1796345</v>
      </c>
      <c r="E93" s="42"/>
      <c r="F93" s="42"/>
      <c r="G93" s="42"/>
      <c r="H93" s="42"/>
      <c r="I93" s="42"/>
      <c r="J93" s="20">
        <f>SUM(D93)</f>
        <v>1796345</v>
      </c>
    </row>
    <row r="94" spans="1:15" ht="15" outlineLevel="1">
      <c r="A94" s="9"/>
      <c r="B94" s="28"/>
      <c r="C94" s="13" t="s">
        <v>24</v>
      </c>
      <c r="D94" s="21">
        <f aca="true" t="shared" si="6" ref="D94:J94">SUM(D89:D93)</f>
        <v>7536732</v>
      </c>
      <c r="E94" s="21">
        <f t="shared" si="6"/>
        <v>0</v>
      </c>
      <c r="F94" s="21">
        <f t="shared" si="6"/>
        <v>0</v>
      </c>
      <c r="G94" s="21">
        <f t="shared" si="6"/>
        <v>0</v>
      </c>
      <c r="H94" s="21">
        <f t="shared" si="6"/>
        <v>0</v>
      </c>
      <c r="I94" s="21">
        <f t="shared" si="6"/>
        <v>0</v>
      </c>
      <c r="J94" s="73">
        <f t="shared" si="6"/>
        <v>7536732</v>
      </c>
      <c r="K94" s="5"/>
      <c r="L94" s="5"/>
      <c r="M94" s="5"/>
      <c r="N94" s="5"/>
      <c r="O94" s="5"/>
    </row>
    <row r="95" spans="1:15" ht="15" outlineLevel="1">
      <c r="A95" s="10"/>
      <c r="B95" s="27"/>
      <c r="C95" s="78"/>
      <c r="D95" s="24"/>
      <c r="E95" s="24"/>
      <c r="F95" s="24"/>
      <c r="G95" s="24"/>
      <c r="H95" s="24"/>
      <c r="I95" s="24"/>
      <c r="J95" s="79"/>
      <c r="K95" s="5"/>
      <c r="L95" s="5"/>
      <c r="M95" s="5"/>
      <c r="N95" s="5"/>
      <c r="O95" s="5"/>
    </row>
    <row r="96" spans="1:15" ht="15" outlineLevel="1">
      <c r="A96" s="30"/>
      <c r="B96" s="27"/>
      <c r="C96" s="4"/>
      <c r="D96" s="42"/>
      <c r="E96" s="42"/>
      <c r="F96" s="42"/>
      <c r="G96" s="42"/>
      <c r="H96" s="42"/>
      <c r="I96" s="42"/>
      <c r="J96" s="72"/>
      <c r="K96" s="5"/>
      <c r="L96" s="5"/>
      <c r="M96" s="5"/>
      <c r="N96" s="5"/>
      <c r="O96" s="5"/>
    </row>
    <row r="97" spans="1:15" ht="15" outlineLevel="1">
      <c r="A97" s="89" t="s">
        <v>177</v>
      </c>
      <c r="B97" s="90"/>
      <c r="C97" s="91"/>
      <c r="D97" s="21" t="s">
        <v>4</v>
      </c>
      <c r="E97" s="21" t="s">
        <v>3</v>
      </c>
      <c r="F97" s="21" t="s">
        <v>2</v>
      </c>
      <c r="G97" s="21" t="s">
        <v>1</v>
      </c>
      <c r="H97" s="21" t="s">
        <v>0</v>
      </c>
      <c r="I97" s="21" t="s">
        <v>28</v>
      </c>
      <c r="J97" s="19" t="s">
        <v>14</v>
      </c>
      <c r="K97" s="5"/>
      <c r="L97" s="5"/>
      <c r="M97" s="5"/>
      <c r="N97" s="5"/>
      <c r="O97" s="5"/>
    </row>
    <row r="98" spans="1:15" s="99" customFormat="1" ht="15" outlineLevel="1">
      <c r="A98" s="96"/>
      <c r="B98" s="93">
        <v>1047302</v>
      </c>
      <c r="C98" s="94" t="s">
        <v>179</v>
      </c>
      <c r="D98" s="95">
        <v>13282</v>
      </c>
      <c r="E98" s="97"/>
      <c r="F98" s="97"/>
      <c r="G98" s="97"/>
      <c r="H98" s="97"/>
      <c r="I98" s="97"/>
      <c r="J98" s="85">
        <f aca="true" t="shared" si="7" ref="J98:J120">SUM(D98)</f>
        <v>13282</v>
      </c>
      <c r="K98" s="98"/>
      <c r="L98" s="98"/>
      <c r="M98" s="98"/>
      <c r="N98" s="98"/>
      <c r="O98" s="98"/>
    </row>
    <row r="99" spans="1:15" ht="15" outlineLevel="1">
      <c r="A99" s="30"/>
      <c r="B99" s="27">
        <v>1111936</v>
      </c>
      <c r="C99" s="11" t="s">
        <v>147</v>
      </c>
      <c r="D99" s="42">
        <v>150000</v>
      </c>
      <c r="E99" s="24"/>
      <c r="F99" s="24"/>
      <c r="G99" s="24"/>
      <c r="H99" s="24"/>
      <c r="I99" s="24"/>
      <c r="J99" s="20">
        <f t="shared" si="7"/>
        <v>150000</v>
      </c>
      <c r="K99" s="5"/>
      <c r="L99" s="5"/>
      <c r="M99" s="5"/>
      <c r="N99" s="5"/>
      <c r="O99" s="5"/>
    </row>
    <row r="100" spans="1:10" ht="15" outlineLevel="2">
      <c r="A100" s="10"/>
      <c r="B100" s="27">
        <v>1122182</v>
      </c>
      <c r="C100" s="11" t="s">
        <v>131</v>
      </c>
      <c r="D100" s="42">
        <v>554419</v>
      </c>
      <c r="E100" s="42"/>
      <c r="F100" s="42"/>
      <c r="G100" s="42"/>
      <c r="H100" s="42"/>
      <c r="I100" s="42"/>
      <c r="J100" s="20">
        <f t="shared" si="7"/>
        <v>554419</v>
      </c>
    </row>
    <row r="101" spans="1:10" ht="15" outlineLevel="2">
      <c r="A101" s="10"/>
      <c r="B101" s="53">
        <v>1122183</v>
      </c>
      <c r="C101" s="11" t="s">
        <v>143</v>
      </c>
      <c r="D101" s="42">
        <v>323100</v>
      </c>
      <c r="E101" s="42"/>
      <c r="F101" s="42"/>
      <c r="G101" s="42"/>
      <c r="H101" s="42"/>
      <c r="I101" s="42"/>
      <c r="J101" s="20">
        <f t="shared" si="7"/>
        <v>323100</v>
      </c>
    </row>
    <row r="102" spans="1:10" ht="15" outlineLevel="2">
      <c r="A102" s="12"/>
      <c r="B102" s="27">
        <v>1122184</v>
      </c>
      <c r="C102" s="11" t="s">
        <v>132</v>
      </c>
      <c r="D102" s="42">
        <v>69497</v>
      </c>
      <c r="E102" s="42"/>
      <c r="F102" s="42"/>
      <c r="G102" s="42"/>
      <c r="H102" s="42"/>
      <c r="I102" s="42"/>
      <c r="J102" s="20">
        <f t="shared" si="7"/>
        <v>69497</v>
      </c>
    </row>
    <row r="103" spans="1:10" ht="15" outlineLevel="2">
      <c r="A103" s="12"/>
      <c r="B103" s="27">
        <v>1122186</v>
      </c>
      <c r="C103" s="11" t="s">
        <v>133</v>
      </c>
      <c r="D103" s="42">
        <v>121000</v>
      </c>
      <c r="E103" s="42"/>
      <c r="F103" s="42"/>
      <c r="G103" s="42"/>
      <c r="H103" s="42"/>
      <c r="I103" s="42"/>
      <c r="J103" s="20">
        <f t="shared" si="7"/>
        <v>121000</v>
      </c>
    </row>
    <row r="104" spans="1:10" ht="15" outlineLevel="2">
      <c r="A104" s="12"/>
      <c r="B104" s="27">
        <v>1121494</v>
      </c>
      <c r="C104" s="11" t="s">
        <v>134</v>
      </c>
      <c r="D104" s="42">
        <v>150645</v>
      </c>
      <c r="E104" s="42"/>
      <c r="F104" s="42"/>
      <c r="G104" s="42"/>
      <c r="H104" s="42"/>
      <c r="I104" s="42"/>
      <c r="J104" s="20">
        <f t="shared" si="7"/>
        <v>150645</v>
      </c>
    </row>
    <row r="105" spans="1:10" ht="15" outlineLevel="2">
      <c r="A105" s="12"/>
      <c r="B105" s="93">
        <v>1121493</v>
      </c>
      <c r="C105" s="94" t="s">
        <v>135</v>
      </c>
      <c r="D105" s="82">
        <f>570800-570800</f>
        <v>0</v>
      </c>
      <c r="E105" s="42"/>
      <c r="F105" s="42"/>
      <c r="G105" s="42"/>
      <c r="H105" s="42"/>
      <c r="I105" s="42"/>
      <c r="J105" s="85">
        <f t="shared" si="7"/>
        <v>0</v>
      </c>
    </row>
    <row r="106" spans="1:10" ht="15" outlineLevel="2">
      <c r="A106" s="12"/>
      <c r="B106" s="106">
        <v>1122187</v>
      </c>
      <c r="C106" s="94" t="s">
        <v>136</v>
      </c>
      <c r="D106" s="82">
        <f>403128-403128</f>
        <v>0</v>
      </c>
      <c r="E106" s="42"/>
      <c r="F106" s="42"/>
      <c r="G106" s="42"/>
      <c r="H106" s="42"/>
      <c r="I106" s="42"/>
      <c r="J106" s="85">
        <f t="shared" si="7"/>
        <v>0</v>
      </c>
    </row>
    <row r="107" spans="1:10" ht="15" outlineLevel="2">
      <c r="A107" s="12"/>
      <c r="B107" s="27">
        <v>1122188</v>
      </c>
      <c r="C107" s="11" t="s">
        <v>137</v>
      </c>
      <c r="D107" s="42">
        <v>265043</v>
      </c>
      <c r="E107" s="42"/>
      <c r="F107" s="42"/>
      <c r="G107" s="42"/>
      <c r="H107" s="42"/>
      <c r="I107" s="42"/>
      <c r="J107" s="20">
        <f t="shared" si="7"/>
        <v>265043</v>
      </c>
    </row>
    <row r="108" spans="1:10" ht="15" outlineLevel="2">
      <c r="A108" s="12"/>
      <c r="B108" s="93">
        <v>1122189</v>
      </c>
      <c r="C108" s="94" t="s">
        <v>138</v>
      </c>
      <c r="D108" s="82">
        <f>400000-400000</f>
        <v>0</v>
      </c>
      <c r="E108" s="42"/>
      <c r="F108" s="42"/>
      <c r="G108" s="42"/>
      <c r="H108" s="42"/>
      <c r="I108" s="42"/>
      <c r="J108" s="85">
        <f t="shared" si="7"/>
        <v>0</v>
      </c>
    </row>
    <row r="109" spans="1:10" ht="15" outlineLevel="2">
      <c r="A109" s="12"/>
      <c r="B109" s="27">
        <v>1122195</v>
      </c>
      <c r="C109" s="11" t="s">
        <v>144</v>
      </c>
      <c r="D109" s="42">
        <v>267931.0953</v>
      </c>
      <c r="E109" s="42"/>
      <c r="F109" s="42"/>
      <c r="G109" s="42"/>
      <c r="H109" s="42"/>
      <c r="I109" s="42"/>
      <c r="J109" s="20">
        <f t="shared" si="7"/>
        <v>267931.0953</v>
      </c>
    </row>
    <row r="110" spans="1:10" ht="15" outlineLevel="2">
      <c r="A110" s="12"/>
      <c r="B110" s="93">
        <v>1122181</v>
      </c>
      <c r="C110" s="94" t="s">
        <v>139</v>
      </c>
      <c r="D110" s="82">
        <f>6735151-1323773</f>
        <v>5411378</v>
      </c>
      <c r="E110" s="42"/>
      <c r="F110" s="42"/>
      <c r="G110" s="42"/>
      <c r="H110" s="42"/>
      <c r="I110" s="42"/>
      <c r="J110" s="85">
        <f t="shared" si="7"/>
        <v>5411378</v>
      </c>
    </row>
    <row r="111" spans="1:10" ht="15" outlineLevel="2">
      <c r="A111" s="12"/>
      <c r="B111" s="27">
        <v>1122190</v>
      </c>
      <c r="C111" s="11" t="s">
        <v>140</v>
      </c>
      <c r="D111" s="42">
        <v>96020</v>
      </c>
      <c r="E111" s="42"/>
      <c r="F111" s="42"/>
      <c r="G111" s="42"/>
      <c r="H111" s="42"/>
      <c r="I111" s="42"/>
      <c r="J111" s="20">
        <f t="shared" si="7"/>
        <v>96020</v>
      </c>
    </row>
    <row r="112" spans="1:10" ht="15" outlineLevel="2">
      <c r="A112" s="12"/>
      <c r="B112" s="27">
        <v>1121610</v>
      </c>
      <c r="C112" s="11" t="s">
        <v>141</v>
      </c>
      <c r="D112" s="42">
        <v>149833</v>
      </c>
      <c r="E112" s="42"/>
      <c r="F112" s="42"/>
      <c r="G112" s="42"/>
      <c r="H112" s="42"/>
      <c r="I112" s="42"/>
      <c r="J112" s="20">
        <f t="shared" si="7"/>
        <v>149833</v>
      </c>
    </row>
    <row r="113" spans="1:15" ht="15" outlineLevel="2">
      <c r="A113" s="12"/>
      <c r="B113" s="93">
        <v>1117287</v>
      </c>
      <c r="C113" s="94" t="s">
        <v>168</v>
      </c>
      <c r="D113" s="82">
        <f>3673215-3673215</f>
        <v>0</v>
      </c>
      <c r="E113" s="42"/>
      <c r="F113" s="42"/>
      <c r="G113" s="42"/>
      <c r="H113" s="42"/>
      <c r="I113" s="42"/>
      <c r="J113" s="85">
        <f t="shared" si="7"/>
        <v>0</v>
      </c>
      <c r="K113" s="80"/>
      <c r="L113" s="64"/>
      <c r="M113" s="63"/>
      <c r="N113" s="65"/>
      <c r="O113" s="66"/>
    </row>
    <row r="114" spans="1:15" ht="15" outlineLevel="2">
      <c r="A114" s="12"/>
      <c r="B114" s="93">
        <v>1116895</v>
      </c>
      <c r="C114" s="94" t="s">
        <v>169</v>
      </c>
      <c r="D114" s="82">
        <f>400000-400000</f>
        <v>0</v>
      </c>
      <c r="E114" s="42"/>
      <c r="F114" s="42"/>
      <c r="G114" s="42"/>
      <c r="H114" s="42"/>
      <c r="I114" s="42"/>
      <c r="J114" s="85">
        <f t="shared" si="7"/>
        <v>0</v>
      </c>
      <c r="K114" s="80"/>
      <c r="L114" s="64"/>
      <c r="M114" s="63"/>
      <c r="N114" s="65"/>
      <c r="O114" s="66"/>
    </row>
    <row r="115" spans="1:15" ht="15" outlineLevel="2">
      <c r="A115" s="12"/>
      <c r="B115" s="93">
        <v>1116898</v>
      </c>
      <c r="C115" s="94" t="s">
        <v>170</v>
      </c>
      <c r="D115" s="82">
        <f>202188-202188</f>
        <v>0</v>
      </c>
      <c r="E115" s="42"/>
      <c r="F115" s="42"/>
      <c r="G115" s="42"/>
      <c r="H115" s="42"/>
      <c r="I115" s="42"/>
      <c r="J115" s="85">
        <f t="shared" si="7"/>
        <v>0</v>
      </c>
      <c r="K115" s="80"/>
      <c r="L115" s="64"/>
      <c r="M115" s="63"/>
      <c r="N115" s="65"/>
      <c r="O115" s="66"/>
    </row>
    <row r="116" spans="1:15" ht="15" outlineLevel="2">
      <c r="A116" s="12"/>
      <c r="B116" s="93">
        <v>1113974</v>
      </c>
      <c r="C116" s="94" t="s">
        <v>171</v>
      </c>
      <c r="D116" s="82">
        <f>4115595-4115595</f>
        <v>0</v>
      </c>
      <c r="E116" s="42"/>
      <c r="F116" s="42"/>
      <c r="G116" s="42"/>
      <c r="H116" s="42"/>
      <c r="I116" s="42"/>
      <c r="J116" s="85">
        <f t="shared" si="7"/>
        <v>0</v>
      </c>
      <c r="K116" s="80"/>
      <c r="L116" s="64"/>
      <c r="M116" s="63"/>
      <c r="N116" s="65"/>
      <c r="O116" s="66"/>
    </row>
    <row r="117" spans="1:15" ht="15" outlineLevel="2">
      <c r="A117" s="12"/>
      <c r="B117" s="93">
        <v>1000785</v>
      </c>
      <c r="C117" s="94" t="s">
        <v>172</v>
      </c>
      <c r="D117" s="82">
        <f>66983-66983</f>
        <v>0</v>
      </c>
      <c r="E117" s="42"/>
      <c r="F117" s="42"/>
      <c r="G117" s="42"/>
      <c r="H117" s="42"/>
      <c r="I117" s="42"/>
      <c r="J117" s="85">
        <f t="shared" si="7"/>
        <v>0</v>
      </c>
      <c r="K117" s="80"/>
      <c r="L117" s="64"/>
      <c r="M117" s="63"/>
      <c r="N117" s="65"/>
      <c r="O117" s="66"/>
    </row>
    <row r="118" spans="1:15" ht="15" outlineLevel="2">
      <c r="A118" s="12"/>
      <c r="B118" s="27">
        <v>1111661</v>
      </c>
      <c r="C118" s="11" t="s">
        <v>173</v>
      </c>
      <c r="D118" s="42">
        <v>-345000</v>
      </c>
      <c r="E118" s="42"/>
      <c r="F118" s="42"/>
      <c r="G118" s="42"/>
      <c r="H118" s="42"/>
      <c r="I118" s="42"/>
      <c r="J118" s="20">
        <f t="shared" si="7"/>
        <v>-345000</v>
      </c>
      <c r="K118" s="63"/>
      <c r="L118" s="64"/>
      <c r="M118" s="63"/>
      <c r="N118" s="65"/>
      <c r="O118" s="66"/>
    </row>
    <row r="119" spans="1:15" ht="15" outlineLevel="2">
      <c r="A119" s="12"/>
      <c r="B119" s="27">
        <v>1120359</v>
      </c>
      <c r="C119" s="11" t="s">
        <v>174</v>
      </c>
      <c r="D119" s="42">
        <v>-225000</v>
      </c>
      <c r="E119" s="42"/>
      <c r="F119" s="42"/>
      <c r="G119" s="42"/>
      <c r="H119" s="42"/>
      <c r="I119" s="42"/>
      <c r="J119" s="20">
        <f t="shared" si="7"/>
        <v>-225000</v>
      </c>
      <c r="K119" s="63"/>
      <c r="L119" s="64"/>
      <c r="M119" s="63"/>
      <c r="N119" s="65"/>
      <c r="O119" s="66"/>
    </row>
    <row r="120" spans="1:10" ht="15" outlineLevel="2">
      <c r="A120" s="12"/>
      <c r="B120" s="93">
        <v>1121753</v>
      </c>
      <c r="C120" s="94" t="s">
        <v>142</v>
      </c>
      <c r="D120" s="82">
        <f>446688-235688</f>
        <v>211000</v>
      </c>
      <c r="E120" s="42"/>
      <c r="F120" s="42"/>
      <c r="G120" s="42"/>
      <c r="H120" s="42"/>
      <c r="I120" s="42"/>
      <c r="J120" s="85">
        <f t="shared" si="7"/>
        <v>211000</v>
      </c>
    </row>
    <row r="121" spans="1:15" ht="15" outlineLevel="1">
      <c r="A121" s="9"/>
      <c r="B121" s="28"/>
      <c r="C121" s="92" t="s">
        <v>178</v>
      </c>
      <c r="D121" s="86">
        <f>SUM(D98:D120)</f>
        <v>7213148.0953</v>
      </c>
      <c r="E121" s="21">
        <f>SUM(E99:E120)</f>
        <v>0</v>
      </c>
      <c r="F121" s="21">
        <f>SUM(F99:F120)</f>
        <v>0</v>
      </c>
      <c r="G121" s="21">
        <f>SUM(G99:G120)</f>
        <v>0</v>
      </c>
      <c r="H121" s="21">
        <f>SUM(H99:H120)</f>
        <v>0</v>
      </c>
      <c r="I121" s="21">
        <f>SUM(I99:I120)</f>
        <v>0</v>
      </c>
      <c r="J121" s="88">
        <f>SUM(J98:J120)</f>
        <v>7213148.0953</v>
      </c>
      <c r="K121" s="5"/>
      <c r="L121" s="5"/>
      <c r="M121" s="5"/>
      <c r="N121" s="5"/>
      <c r="O121" s="5"/>
    </row>
    <row r="122" spans="1:15" ht="15" outlineLevel="1">
      <c r="A122" s="30"/>
      <c r="B122" s="27"/>
      <c r="C122" s="4"/>
      <c r="D122" s="42"/>
      <c r="E122" s="42"/>
      <c r="F122" s="42"/>
      <c r="G122" s="42"/>
      <c r="H122" s="42"/>
      <c r="I122" s="42"/>
      <c r="J122" s="72"/>
      <c r="K122" s="5"/>
      <c r="L122" s="5"/>
      <c r="M122" s="5"/>
      <c r="N122" s="5"/>
      <c r="O122" s="5"/>
    </row>
    <row r="123" spans="1:15" ht="15" outlineLevel="1">
      <c r="A123" s="8" t="s">
        <v>10</v>
      </c>
      <c r="B123" s="28"/>
      <c r="C123" s="14"/>
      <c r="D123" s="21" t="s">
        <v>4</v>
      </c>
      <c r="E123" s="21" t="s">
        <v>3</v>
      </c>
      <c r="F123" s="21" t="s">
        <v>2</v>
      </c>
      <c r="G123" s="21" t="s">
        <v>1</v>
      </c>
      <c r="H123" s="21" t="s">
        <v>0</v>
      </c>
      <c r="I123" s="21" t="s">
        <v>28</v>
      </c>
      <c r="J123" s="19" t="s">
        <v>14</v>
      </c>
      <c r="K123" s="5"/>
      <c r="L123" s="5"/>
      <c r="M123" s="5"/>
      <c r="N123" s="5"/>
      <c r="O123" s="5"/>
    </row>
    <row r="124" spans="1:15" ht="15" outlineLevel="1">
      <c r="A124" s="30"/>
      <c r="B124" s="27">
        <v>1047603</v>
      </c>
      <c r="C124" s="11" t="s">
        <v>145</v>
      </c>
      <c r="D124" s="42">
        <v>500000</v>
      </c>
      <c r="E124" s="24"/>
      <c r="F124" s="24"/>
      <c r="G124" s="24"/>
      <c r="H124" s="24"/>
      <c r="I124" s="24"/>
      <c r="J124" s="20">
        <f>SUM(D124)</f>
        <v>500000</v>
      </c>
      <c r="K124" s="5"/>
      <c r="L124" s="5"/>
      <c r="M124" s="5"/>
      <c r="N124" s="5"/>
      <c r="O124" s="5"/>
    </row>
    <row r="125" spans="1:15" ht="15" outlineLevel="1">
      <c r="A125" s="30"/>
      <c r="B125" s="27">
        <v>1047612</v>
      </c>
      <c r="C125" s="11" t="s">
        <v>146</v>
      </c>
      <c r="D125" s="42">
        <v>50000</v>
      </c>
      <c r="E125" s="24"/>
      <c r="F125" s="24"/>
      <c r="G125" s="24"/>
      <c r="H125" s="24"/>
      <c r="I125" s="24"/>
      <c r="J125" s="20">
        <f>SUM(D125)</f>
        <v>50000</v>
      </c>
      <c r="K125" s="5"/>
      <c r="L125" s="5"/>
      <c r="M125" s="5"/>
      <c r="N125" s="5"/>
      <c r="O125" s="5"/>
    </row>
    <row r="126" spans="1:15" ht="15.75" customHeight="1" outlineLevel="1">
      <c r="A126" s="9"/>
      <c r="B126" s="28"/>
      <c r="C126" s="13" t="s">
        <v>25</v>
      </c>
      <c r="D126" s="21">
        <f aca="true" t="shared" si="8" ref="D126:J126">SUM(D124:D125)</f>
        <v>550000</v>
      </c>
      <c r="E126" s="21">
        <f t="shared" si="8"/>
        <v>0</v>
      </c>
      <c r="F126" s="21">
        <f t="shared" si="8"/>
        <v>0</v>
      </c>
      <c r="G126" s="21">
        <f t="shared" si="8"/>
        <v>0</v>
      </c>
      <c r="H126" s="21">
        <f t="shared" si="8"/>
        <v>0</v>
      </c>
      <c r="I126" s="21">
        <f t="shared" si="8"/>
        <v>0</v>
      </c>
      <c r="J126" s="73">
        <f t="shared" si="8"/>
        <v>550000</v>
      </c>
      <c r="K126" s="5"/>
      <c r="L126" s="5"/>
      <c r="M126" s="5"/>
      <c r="N126" s="5"/>
      <c r="O126" s="5"/>
    </row>
    <row r="127" spans="1:15" ht="15.75" customHeight="1" outlineLevel="1">
      <c r="A127" s="30"/>
      <c r="B127" s="27"/>
      <c r="C127" s="4"/>
      <c r="D127" s="42"/>
      <c r="E127" s="42"/>
      <c r="F127" s="42"/>
      <c r="G127" s="42"/>
      <c r="H127" s="42"/>
      <c r="I127" s="42"/>
      <c r="J127" s="77"/>
      <c r="K127" s="5"/>
      <c r="L127" s="5"/>
      <c r="M127" s="5"/>
      <c r="N127" s="5"/>
      <c r="O127" s="5"/>
    </row>
    <row r="128" spans="1:15" ht="15.75" customHeight="1" outlineLevel="1">
      <c r="A128" s="15" t="s">
        <v>5</v>
      </c>
      <c r="B128" s="28"/>
      <c r="C128" s="16"/>
      <c r="D128" s="21" t="s">
        <v>4</v>
      </c>
      <c r="E128" s="21" t="s">
        <v>3</v>
      </c>
      <c r="F128" s="21" t="s">
        <v>2</v>
      </c>
      <c r="G128" s="21" t="s">
        <v>1</v>
      </c>
      <c r="H128" s="21" t="s">
        <v>0</v>
      </c>
      <c r="I128" s="21" t="s">
        <v>28</v>
      </c>
      <c r="J128" s="22" t="s">
        <v>14</v>
      </c>
      <c r="K128" s="5"/>
      <c r="L128" s="5"/>
      <c r="M128" s="5"/>
      <c r="N128" s="5"/>
      <c r="O128" s="5"/>
    </row>
    <row r="129" spans="1:15" ht="15.75" customHeight="1" outlineLevel="1">
      <c r="A129" s="100"/>
      <c r="B129" s="93">
        <v>1040874</v>
      </c>
      <c r="C129" s="94" t="s">
        <v>180</v>
      </c>
      <c r="D129" s="95">
        <v>19185</v>
      </c>
      <c r="E129" s="24"/>
      <c r="F129" s="24"/>
      <c r="G129" s="24"/>
      <c r="H129" s="24"/>
      <c r="I129" s="24"/>
      <c r="J129" s="85">
        <f aca="true" t="shared" si="9" ref="J129:J148">SUM(D129)</f>
        <v>19185</v>
      </c>
      <c r="K129" s="5"/>
      <c r="L129" s="5"/>
      <c r="M129" s="5"/>
      <c r="N129" s="5"/>
      <c r="O129" s="5"/>
    </row>
    <row r="130" spans="1:11" ht="15" outlineLevel="2">
      <c r="A130" s="12"/>
      <c r="B130" s="93">
        <v>1040940</v>
      </c>
      <c r="C130" s="94" t="s">
        <v>44</v>
      </c>
      <c r="D130" s="102">
        <f>99000-19185</f>
        <v>79815</v>
      </c>
      <c r="E130" s="42"/>
      <c r="F130" s="42"/>
      <c r="G130" s="42"/>
      <c r="H130" s="42"/>
      <c r="I130" s="42"/>
      <c r="J130" s="85">
        <f t="shared" si="9"/>
        <v>79815</v>
      </c>
      <c r="K130" s="2" t="s">
        <v>176</v>
      </c>
    </row>
    <row r="131" spans="1:10" ht="15" outlineLevel="2">
      <c r="A131" s="12"/>
      <c r="B131" s="27">
        <v>1122211</v>
      </c>
      <c r="C131" s="11" t="s">
        <v>29</v>
      </c>
      <c r="D131" s="101">
        <v>22398</v>
      </c>
      <c r="E131" s="42"/>
      <c r="F131" s="42"/>
      <c r="G131" s="42"/>
      <c r="H131" s="42"/>
      <c r="I131" s="42"/>
      <c r="J131" s="20">
        <f t="shared" si="9"/>
        <v>22398</v>
      </c>
    </row>
    <row r="132" spans="1:10" ht="15" outlineLevel="2">
      <c r="A132" s="12"/>
      <c r="B132" s="27">
        <v>1116723</v>
      </c>
      <c r="C132" s="11" t="s">
        <v>30</v>
      </c>
      <c r="D132" s="101">
        <v>93768</v>
      </c>
      <c r="E132" s="42">
        <v>129505</v>
      </c>
      <c r="F132" s="42"/>
      <c r="G132" s="42"/>
      <c r="H132" s="42"/>
      <c r="I132" s="42"/>
      <c r="J132" s="20">
        <f>SUM(D132:I132)</f>
        <v>223273</v>
      </c>
    </row>
    <row r="133" spans="1:10" ht="15" outlineLevel="2">
      <c r="A133" s="12"/>
      <c r="B133" s="27">
        <v>1121766</v>
      </c>
      <c r="C133" s="11" t="s">
        <v>31</v>
      </c>
      <c r="D133" s="101">
        <v>158576</v>
      </c>
      <c r="E133" s="42"/>
      <c r="F133" s="42"/>
      <c r="G133" s="42"/>
      <c r="H133" s="42"/>
      <c r="I133" s="42"/>
      <c r="J133" s="20">
        <f t="shared" si="9"/>
        <v>158576</v>
      </c>
    </row>
    <row r="134" spans="1:10" ht="15" outlineLevel="2">
      <c r="A134" s="12"/>
      <c r="B134" s="27">
        <v>1121767</v>
      </c>
      <c r="C134" s="11" t="s">
        <v>32</v>
      </c>
      <c r="D134" s="101">
        <v>53822</v>
      </c>
      <c r="E134" s="42"/>
      <c r="F134" s="42"/>
      <c r="G134" s="42"/>
      <c r="H134" s="42"/>
      <c r="I134" s="42"/>
      <c r="J134" s="20">
        <f t="shared" si="9"/>
        <v>53822</v>
      </c>
    </row>
    <row r="135" spans="1:10" ht="15" outlineLevel="2">
      <c r="A135" s="12"/>
      <c r="B135" s="27">
        <v>1121769</v>
      </c>
      <c r="C135" s="11" t="s">
        <v>33</v>
      </c>
      <c r="D135" s="42">
        <v>33345</v>
      </c>
      <c r="E135" s="42"/>
      <c r="F135" s="42"/>
      <c r="G135" s="42"/>
      <c r="H135" s="42"/>
      <c r="I135" s="42"/>
      <c r="J135" s="20">
        <f t="shared" si="9"/>
        <v>33345</v>
      </c>
    </row>
    <row r="136" spans="1:10" ht="15" outlineLevel="2">
      <c r="A136" s="12"/>
      <c r="B136" s="27">
        <v>1116719</v>
      </c>
      <c r="C136" s="11" t="s">
        <v>34</v>
      </c>
      <c r="D136" s="42">
        <v>476387</v>
      </c>
      <c r="E136" s="42"/>
      <c r="F136" s="42"/>
      <c r="G136" s="42"/>
      <c r="H136" s="42"/>
      <c r="I136" s="42"/>
      <c r="J136" s="20">
        <f t="shared" si="9"/>
        <v>476387</v>
      </c>
    </row>
    <row r="137" spans="1:10" ht="15" outlineLevel="2">
      <c r="A137" s="12"/>
      <c r="B137" s="27">
        <v>1040765</v>
      </c>
      <c r="C137" s="11" t="s">
        <v>35</v>
      </c>
      <c r="D137" s="42">
        <v>100000</v>
      </c>
      <c r="E137" s="42"/>
      <c r="F137" s="42"/>
      <c r="G137" s="42"/>
      <c r="H137" s="42"/>
      <c r="I137" s="42"/>
      <c r="J137" s="20">
        <f t="shared" si="9"/>
        <v>100000</v>
      </c>
    </row>
    <row r="138" spans="1:10" ht="15" outlineLevel="2">
      <c r="A138" s="12"/>
      <c r="B138" s="27">
        <v>1121771</v>
      </c>
      <c r="C138" s="11" t="s">
        <v>36</v>
      </c>
      <c r="D138" s="42">
        <v>125000</v>
      </c>
      <c r="E138" s="42"/>
      <c r="F138" s="42"/>
      <c r="G138" s="42"/>
      <c r="H138" s="42"/>
      <c r="I138" s="42"/>
      <c r="J138" s="20">
        <f t="shared" si="9"/>
        <v>125000</v>
      </c>
    </row>
    <row r="139" spans="1:10" ht="15" outlineLevel="2">
      <c r="A139" s="12"/>
      <c r="B139" s="27">
        <v>1116725</v>
      </c>
      <c r="C139" s="11" t="s">
        <v>37</v>
      </c>
      <c r="D139" s="42">
        <v>-296175</v>
      </c>
      <c r="E139" s="42"/>
      <c r="F139" s="42"/>
      <c r="G139" s="42"/>
      <c r="H139" s="42"/>
      <c r="I139" s="42"/>
      <c r="J139" s="20">
        <f t="shared" si="9"/>
        <v>-296175</v>
      </c>
    </row>
    <row r="140" spans="1:10" ht="15" outlineLevel="2">
      <c r="A140" s="12"/>
      <c r="B140" s="27">
        <v>1121930</v>
      </c>
      <c r="C140" s="11" t="s">
        <v>38</v>
      </c>
      <c r="D140" s="42">
        <v>49950</v>
      </c>
      <c r="E140" s="42"/>
      <c r="F140" s="42"/>
      <c r="G140" s="42"/>
      <c r="H140" s="42"/>
      <c r="I140" s="42"/>
      <c r="J140" s="20">
        <f t="shared" si="9"/>
        <v>49950</v>
      </c>
    </row>
    <row r="141" spans="1:10" ht="15" outlineLevel="2">
      <c r="A141" s="12"/>
      <c r="B141" s="27">
        <v>1121931</v>
      </c>
      <c r="C141" s="11" t="s">
        <v>39</v>
      </c>
      <c r="D141" s="42">
        <v>64205</v>
      </c>
      <c r="E141" s="42"/>
      <c r="F141" s="42"/>
      <c r="G141" s="42"/>
      <c r="H141" s="42"/>
      <c r="I141" s="42"/>
      <c r="J141" s="20">
        <f t="shared" si="9"/>
        <v>64205</v>
      </c>
    </row>
    <row r="142" spans="1:10" ht="15" outlineLevel="2">
      <c r="A142" s="12"/>
      <c r="B142" s="27">
        <v>1121929</v>
      </c>
      <c r="C142" s="11" t="s">
        <v>45</v>
      </c>
      <c r="D142" s="42">
        <v>157265</v>
      </c>
      <c r="E142" s="42"/>
      <c r="F142" s="42"/>
      <c r="G142" s="42"/>
      <c r="H142" s="42"/>
      <c r="I142" s="42"/>
      <c r="J142" s="20">
        <f t="shared" si="9"/>
        <v>157265</v>
      </c>
    </row>
    <row r="143" spans="1:10" ht="15" outlineLevel="2">
      <c r="A143" s="12"/>
      <c r="B143" s="27">
        <v>1122046</v>
      </c>
      <c r="C143" s="11" t="s">
        <v>40</v>
      </c>
      <c r="D143" s="42">
        <v>25000</v>
      </c>
      <c r="E143" s="42"/>
      <c r="F143" s="42"/>
      <c r="G143" s="42"/>
      <c r="H143" s="42"/>
      <c r="I143" s="42"/>
      <c r="J143" s="20">
        <f t="shared" si="9"/>
        <v>25000</v>
      </c>
    </row>
    <row r="144" spans="1:10" ht="15" outlineLevel="2">
      <c r="A144" s="12"/>
      <c r="B144" s="27">
        <v>1111459</v>
      </c>
      <c r="C144" s="11" t="s">
        <v>167</v>
      </c>
      <c r="D144" s="42">
        <v>-120000</v>
      </c>
      <c r="E144" s="42"/>
      <c r="F144" s="42"/>
      <c r="G144" s="42"/>
      <c r="H144" s="42"/>
      <c r="I144" s="42"/>
      <c r="J144" s="20">
        <f t="shared" si="9"/>
        <v>-120000</v>
      </c>
    </row>
    <row r="145" spans="1:10" ht="15" outlineLevel="2">
      <c r="A145" s="12"/>
      <c r="B145" s="27">
        <v>1122071</v>
      </c>
      <c r="C145" s="11" t="s">
        <v>41</v>
      </c>
      <c r="D145" s="42">
        <v>407439</v>
      </c>
      <c r="E145" s="42"/>
      <c r="F145" s="42"/>
      <c r="G145" s="42"/>
      <c r="H145" s="42"/>
      <c r="I145" s="42"/>
      <c r="J145" s="20">
        <f t="shared" si="9"/>
        <v>407439</v>
      </c>
    </row>
    <row r="146" spans="1:10" ht="15" outlineLevel="2">
      <c r="A146" s="12"/>
      <c r="B146" s="27">
        <v>1121933</v>
      </c>
      <c r="C146" s="11" t="s">
        <v>42</v>
      </c>
      <c r="D146" s="42">
        <v>655556</v>
      </c>
      <c r="E146" s="42"/>
      <c r="F146" s="42"/>
      <c r="G146" s="42"/>
      <c r="H146" s="42"/>
      <c r="I146" s="42"/>
      <c r="J146" s="20">
        <f t="shared" si="9"/>
        <v>655556</v>
      </c>
    </row>
    <row r="147" spans="1:10" ht="15" outlineLevel="2">
      <c r="A147" s="12"/>
      <c r="B147" s="27">
        <v>1116718</v>
      </c>
      <c r="C147" s="11" t="s">
        <v>156</v>
      </c>
      <c r="D147" s="42">
        <v>-95000</v>
      </c>
      <c r="E147" s="42"/>
      <c r="F147" s="42"/>
      <c r="G147" s="42"/>
      <c r="H147" s="42"/>
      <c r="I147" s="42"/>
      <c r="J147" s="20">
        <f t="shared" si="9"/>
        <v>-95000</v>
      </c>
    </row>
    <row r="148" spans="1:10" ht="15" outlineLevel="2">
      <c r="A148" s="12"/>
      <c r="B148" s="27">
        <v>1117106</v>
      </c>
      <c r="C148" s="11" t="s">
        <v>43</v>
      </c>
      <c r="D148" s="82">
        <f>204964732-192964732</f>
        <v>12000000</v>
      </c>
      <c r="E148" s="42"/>
      <c r="F148" s="42"/>
      <c r="G148" s="42"/>
      <c r="H148" s="42"/>
      <c r="I148" s="42"/>
      <c r="J148" s="85">
        <f t="shared" si="9"/>
        <v>12000000</v>
      </c>
    </row>
    <row r="149" spans="1:15" ht="15" outlineLevel="1">
      <c r="A149" s="9"/>
      <c r="B149" s="28"/>
      <c r="C149" s="13" t="s">
        <v>26</v>
      </c>
      <c r="D149" s="86">
        <f>SUM(D129:D148)</f>
        <v>14010536</v>
      </c>
      <c r="E149" s="21">
        <f>SUM(E130:E148)</f>
        <v>129505</v>
      </c>
      <c r="F149" s="21">
        <f>SUM(F130:F148)</f>
        <v>0</v>
      </c>
      <c r="G149" s="21">
        <f>SUM(G130:G148)</f>
        <v>0</v>
      </c>
      <c r="H149" s="21">
        <f>SUM(H130:H148)</f>
        <v>0</v>
      </c>
      <c r="I149" s="21">
        <f>SUM(I130:I148)</f>
        <v>0</v>
      </c>
      <c r="J149" s="88">
        <f>SUM(J129:J148)</f>
        <v>14140041</v>
      </c>
      <c r="K149" s="5"/>
      <c r="L149" s="5"/>
      <c r="M149" s="5"/>
      <c r="N149" s="5"/>
      <c r="O149" s="5"/>
    </row>
    <row r="150" spans="1:15" ht="15" outlineLevel="1">
      <c r="A150" s="30"/>
      <c r="B150" s="27"/>
      <c r="C150" s="4"/>
      <c r="D150" s="42"/>
      <c r="E150" s="42"/>
      <c r="F150" s="42"/>
      <c r="G150" s="42"/>
      <c r="H150" s="42"/>
      <c r="I150" s="42"/>
      <c r="J150" s="72"/>
      <c r="K150" s="5"/>
      <c r="L150" s="5"/>
      <c r="M150" s="5"/>
      <c r="N150" s="5"/>
      <c r="O150" s="5"/>
    </row>
    <row r="151" spans="1:15" ht="15" outlineLevel="1">
      <c r="A151" s="8" t="s">
        <v>9</v>
      </c>
      <c r="B151" s="28"/>
      <c r="C151" s="14"/>
      <c r="D151" s="31" t="s">
        <v>4</v>
      </c>
      <c r="E151" s="21" t="s">
        <v>3</v>
      </c>
      <c r="F151" s="21" t="s">
        <v>2</v>
      </c>
      <c r="G151" s="21" t="s">
        <v>1</v>
      </c>
      <c r="H151" s="21" t="s">
        <v>0</v>
      </c>
      <c r="I151" s="21" t="s">
        <v>28</v>
      </c>
      <c r="J151" s="19" t="s">
        <v>14</v>
      </c>
      <c r="K151" s="5"/>
      <c r="L151" s="5"/>
      <c r="M151" s="5"/>
      <c r="N151" s="5"/>
      <c r="O151" s="5"/>
    </row>
    <row r="152" spans="1:10" ht="15" outlineLevel="2">
      <c r="A152" s="10"/>
      <c r="B152" s="54">
        <v>1040989</v>
      </c>
      <c r="C152" s="1" t="s">
        <v>100</v>
      </c>
      <c r="D152" s="32">
        <v>449340</v>
      </c>
      <c r="E152" s="42"/>
      <c r="F152" s="42"/>
      <c r="G152" s="42"/>
      <c r="H152" s="42"/>
      <c r="I152" s="42"/>
      <c r="J152" s="20">
        <f aca="true" t="shared" si="10" ref="J152:J181">SUM(D152)</f>
        <v>449340</v>
      </c>
    </row>
    <row r="153" spans="1:10" ht="15" outlineLevel="2">
      <c r="A153" s="12"/>
      <c r="B153" s="54">
        <v>1040990</v>
      </c>
      <c r="C153" s="1" t="s">
        <v>101</v>
      </c>
      <c r="D153" s="32">
        <v>351000</v>
      </c>
      <c r="E153" s="42"/>
      <c r="F153" s="42"/>
      <c r="G153" s="42"/>
      <c r="H153" s="42"/>
      <c r="I153" s="42"/>
      <c r="J153" s="20">
        <f t="shared" si="10"/>
        <v>351000</v>
      </c>
    </row>
    <row r="154" spans="1:10" ht="15" outlineLevel="2">
      <c r="A154" s="12"/>
      <c r="B154" s="54">
        <v>1117819</v>
      </c>
      <c r="C154" s="1" t="s">
        <v>102</v>
      </c>
      <c r="D154" s="32">
        <v>480000</v>
      </c>
      <c r="E154" s="42"/>
      <c r="F154" s="42"/>
      <c r="G154" s="42"/>
      <c r="H154" s="42"/>
      <c r="I154" s="42"/>
      <c r="J154" s="20">
        <f t="shared" si="10"/>
        <v>480000</v>
      </c>
    </row>
    <row r="155" spans="1:10" ht="15" outlineLevel="2">
      <c r="A155" s="12"/>
      <c r="B155" s="55">
        <v>1117815</v>
      </c>
      <c r="C155" s="1" t="s">
        <v>103</v>
      </c>
      <c r="D155" s="32">
        <v>160000</v>
      </c>
      <c r="E155" s="42"/>
      <c r="F155" s="42"/>
      <c r="G155" s="42"/>
      <c r="H155" s="42"/>
      <c r="I155" s="42"/>
      <c r="J155" s="20">
        <f t="shared" si="10"/>
        <v>160000</v>
      </c>
    </row>
    <row r="156" spans="1:10" ht="15" outlineLevel="2">
      <c r="A156" s="12"/>
      <c r="B156" s="33">
        <v>1122198</v>
      </c>
      <c r="C156" s="56" t="s">
        <v>104</v>
      </c>
      <c r="D156" s="32">
        <v>200000</v>
      </c>
      <c r="E156" s="42"/>
      <c r="F156" s="42"/>
      <c r="G156" s="42"/>
      <c r="H156" s="42"/>
      <c r="I156" s="42"/>
      <c r="J156" s="20">
        <f t="shared" si="10"/>
        <v>200000</v>
      </c>
    </row>
    <row r="157" spans="1:10" ht="15" outlineLevel="2">
      <c r="A157" s="12"/>
      <c r="B157" s="57">
        <v>1040783</v>
      </c>
      <c r="C157" s="1" t="s">
        <v>105</v>
      </c>
      <c r="D157" s="32">
        <v>12161</v>
      </c>
      <c r="E157" s="42"/>
      <c r="F157" s="42"/>
      <c r="G157" s="42"/>
      <c r="H157" s="42"/>
      <c r="I157" s="42"/>
      <c r="J157" s="20">
        <f t="shared" si="10"/>
        <v>12161</v>
      </c>
    </row>
    <row r="158" spans="1:10" ht="15" outlineLevel="2">
      <c r="A158" s="12"/>
      <c r="B158" s="58">
        <v>1040816</v>
      </c>
      <c r="C158" s="84" t="s">
        <v>106</v>
      </c>
      <c r="D158" s="103">
        <f>7042-1409</f>
        <v>5633</v>
      </c>
      <c r="E158" s="42"/>
      <c r="F158" s="42"/>
      <c r="G158" s="42"/>
      <c r="H158" s="42"/>
      <c r="I158" s="42"/>
      <c r="J158" s="85">
        <f t="shared" si="10"/>
        <v>5633</v>
      </c>
    </row>
    <row r="159" spans="1:10" ht="15" outlineLevel="2">
      <c r="A159" s="12"/>
      <c r="B159" s="33">
        <v>1046214</v>
      </c>
      <c r="C159" s="56" t="s">
        <v>107</v>
      </c>
      <c r="D159" s="32">
        <v>-393900</v>
      </c>
      <c r="E159" s="42"/>
      <c r="F159" s="42"/>
      <c r="G159" s="42"/>
      <c r="H159" s="42"/>
      <c r="I159" s="42"/>
      <c r="J159" s="20">
        <f t="shared" si="10"/>
        <v>-393900</v>
      </c>
    </row>
    <row r="160" spans="1:10" ht="15" outlineLevel="2">
      <c r="A160" s="12"/>
      <c r="B160" s="33">
        <v>1114658</v>
      </c>
      <c r="C160" s="1" t="s">
        <v>108</v>
      </c>
      <c r="D160" s="32">
        <v>-666600</v>
      </c>
      <c r="E160" s="42"/>
      <c r="F160" s="42"/>
      <c r="G160" s="42"/>
      <c r="H160" s="42"/>
      <c r="I160" s="42"/>
      <c r="J160" s="20">
        <f t="shared" si="10"/>
        <v>-666600</v>
      </c>
    </row>
    <row r="161" spans="1:10" ht="15" outlineLevel="2">
      <c r="A161" s="12"/>
      <c r="B161" s="34">
        <v>1046231</v>
      </c>
      <c r="C161" s="1" t="s">
        <v>109</v>
      </c>
      <c r="D161" s="32">
        <v>202000</v>
      </c>
      <c r="E161" s="42"/>
      <c r="F161" s="42"/>
      <c r="G161" s="42"/>
      <c r="H161" s="42"/>
      <c r="I161" s="42"/>
      <c r="J161" s="20">
        <f t="shared" si="10"/>
        <v>202000</v>
      </c>
    </row>
    <row r="162" spans="1:10" ht="15" outlineLevel="2">
      <c r="A162" s="12"/>
      <c r="B162" s="34">
        <v>1046220</v>
      </c>
      <c r="C162" s="1" t="s">
        <v>110</v>
      </c>
      <c r="D162" s="32">
        <v>505000</v>
      </c>
      <c r="E162" s="42"/>
      <c r="F162" s="42"/>
      <c r="G162" s="42"/>
      <c r="H162" s="42"/>
      <c r="I162" s="42"/>
      <c r="J162" s="20">
        <f t="shared" si="10"/>
        <v>505000</v>
      </c>
    </row>
    <row r="163" spans="1:10" ht="15" outlineLevel="2">
      <c r="A163" s="12"/>
      <c r="B163" s="33">
        <v>1117822</v>
      </c>
      <c r="C163" s="1" t="s">
        <v>111</v>
      </c>
      <c r="D163" s="32">
        <v>101000</v>
      </c>
      <c r="E163" s="42"/>
      <c r="F163" s="42"/>
      <c r="G163" s="42"/>
      <c r="H163" s="42"/>
      <c r="I163" s="42"/>
      <c r="J163" s="20">
        <f t="shared" si="10"/>
        <v>101000</v>
      </c>
    </row>
    <row r="164" spans="1:10" ht="15" outlineLevel="2">
      <c r="A164" s="12"/>
      <c r="B164" s="33">
        <v>1117872</v>
      </c>
      <c r="C164" s="1" t="s">
        <v>112</v>
      </c>
      <c r="D164" s="32">
        <v>66660</v>
      </c>
      <c r="E164" s="42"/>
      <c r="F164" s="42"/>
      <c r="G164" s="42"/>
      <c r="H164" s="42"/>
      <c r="I164" s="42"/>
      <c r="J164" s="20">
        <f t="shared" si="10"/>
        <v>66660</v>
      </c>
    </row>
    <row r="165" spans="1:10" ht="15" outlineLevel="2">
      <c r="A165" s="12"/>
      <c r="B165" s="33">
        <v>1122163</v>
      </c>
      <c r="C165" s="1" t="s">
        <v>113</v>
      </c>
      <c r="D165" s="32">
        <v>303000</v>
      </c>
      <c r="E165" s="42"/>
      <c r="F165" s="42"/>
      <c r="G165" s="42"/>
      <c r="H165" s="42"/>
      <c r="I165" s="42"/>
      <c r="J165" s="20">
        <f t="shared" si="10"/>
        <v>303000</v>
      </c>
    </row>
    <row r="166" spans="1:10" ht="15" outlineLevel="2">
      <c r="A166" s="12"/>
      <c r="B166" s="33">
        <v>1122164</v>
      </c>
      <c r="C166" s="56" t="s">
        <v>114</v>
      </c>
      <c r="D166" s="32">
        <v>606000</v>
      </c>
      <c r="E166" s="42"/>
      <c r="F166" s="42"/>
      <c r="G166" s="42"/>
      <c r="H166" s="42"/>
      <c r="I166" s="42"/>
      <c r="J166" s="20">
        <f t="shared" si="10"/>
        <v>606000</v>
      </c>
    </row>
    <row r="167" spans="1:10" ht="15" outlineLevel="2">
      <c r="A167" s="12"/>
      <c r="B167" s="33">
        <v>1122165</v>
      </c>
      <c r="C167" s="56" t="s">
        <v>115</v>
      </c>
      <c r="D167" s="32">
        <v>505000</v>
      </c>
      <c r="E167" s="42"/>
      <c r="F167" s="42"/>
      <c r="G167" s="42"/>
      <c r="H167" s="42"/>
      <c r="I167" s="42"/>
      <c r="J167" s="20">
        <f t="shared" si="10"/>
        <v>505000</v>
      </c>
    </row>
    <row r="168" spans="1:10" ht="15" outlineLevel="2">
      <c r="A168" s="12"/>
      <c r="B168" s="33">
        <v>1122166</v>
      </c>
      <c r="C168" s="56" t="s">
        <v>116</v>
      </c>
      <c r="D168" s="32">
        <v>404000</v>
      </c>
      <c r="E168" s="42"/>
      <c r="F168" s="42"/>
      <c r="G168" s="42"/>
      <c r="H168" s="42"/>
      <c r="I168" s="42"/>
      <c r="J168" s="20">
        <f t="shared" si="10"/>
        <v>404000</v>
      </c>
    </row>
    <row r="169" spans="1:10" ht="15" outlineLevel="2">
      <c r="A169" s="12"/>
      <c r="B169" s="33">
        <v>1122167</v>
      </c>
      <c r="C169" s="1" t="s">
        <v>117</v>
      </c>
      <c r="D169" s="32">
        <v>101000</v>
      </c>
      <c r="E169" s="42"/>
      <c r="F169" s="42"/>
      <c r="G169" s="42"/>
      <c r="H169" s="42"/>
      <c r="I169" s="42"/>
      <c r="J169" s="20">
        <f t="shared" si="10"/>
        <v>101000</v>
      </c>
    </row>
    <row r="170" spans="1:10" ht="15" outlineLevel="2">
      <c r="A170" s="12"/>
      <c r="B170" s="33">
        <v>1122168</v>
      </c>
      <c r="C170" s="1" t="s">
        <v>118</v>
      </c>
      <c r="D170" s="32">
        <v>101000</v>
      </c>
      <c r="E170" s="42"/>
      <c r="F170" s="42"/>
      <c r="G170" s="42"/>
      <c r="H170" s="42"/>
      <c r="I170" s="42"/>
      <c r="J170" s="20">
        <f t="shared" si="10"/>
        <v>101000</v>
      </c>
    </row>
    <row r="171" spans="1:10" ht="15" outlineLevel="2">
      <c r="A171" s="12"/>
      <c r="B171" s="33">
        <v>1122169</v>
      </c>
      <c r="C171" s="1" t="s">
        <v>119</v>
      </c>
      <c r="D171" s="32">
        <v>505000</v>
      </c>
      <c r="E171" s="42"/>
      <c r="F171" s="42"/>
      <c r="G171" s="42"/>
      <c r="H171" s="42"/>
      <c r="I171" s="42"/>
      <c r="J171" s="20">
        <f t="shared" si="10"/>
        <v>505000</v>
      </c>
    </row>
    <row r="172" spans="1:10" ht="15" outlineLevel="2">
      <c r="A172" s="12"/>
      <c r="B172" s="35">
        <v>1039464</v>
      </c>
      <c r="C172" s="56" t="s">
        <v>120</v>
      </c>
      <c r="D172" s="36">
        <v>300000</v>
      </c>
      <c r="E172" s="42"/>
      <c r="F172" s="42"/>
      <c r="G172" s="42"/>
      <c r="H172" s="42"/>
      <c r="I172" s="42"/>
      <c r="J172" s="20">
        <f t="shared" si="10"/>
        <v>300000</v>
      </c>
    </row>
    <row r="173" spans="1:10" ht="15" outlineLevel="2">
      <c r="A173" s="12"/>
      <c r="B173" s="35">
        <v>1046237</v>
      </c>
      <c r="C173" s="56" t="s">
        <v>121</v>
      </c>
      <c r="D173" s="37">
        <v>100000</v>
      </c>
      <c r="E173" s="42"/>
      <c r="F173" s="42"/>
      <c r="G173" s="42"/>
      <c r="H173" s="42"/>
      <c r="I173" s="42"/>
      <c r="J173" s="20">
        <f t="shared" si="10"/>
        <v>100000</v>
      </c>
    </row>
    <row r="174" spans="1:10" ht="15" outlineLevel="2">
      <c r="A174" s="12"/>
      <c r="B174" s="38">
        <v>1046240</v>
      </c>
      <c r="C174" s="56" t="s">
        <v>122</v>
      </c>
      <c r="D174" s="37">
        <v>350000</v>
      </c>
      <c r="E174" s="42"/>
      <c r="F174" s="42"/>
      <c r="G174" s="42"/>
      <c r="H174" s="42"/>
      <c r="I174" s="42"/>
      <c r="J174" s="20">
        <f t="shared" si="10"/>
        <v>350000</v>
      </c>
    </row>
    <row r="175" spans="1:10" ht="15" outlineLevel="2">
      <c r="A175" s="12"/>
      <c r="B175" s="35">
        <v>1046241</v>
      </c>
      <c r="C175" s="56" t="s">
        <v>123</v>
      </c>
      <c r="D175" s="37">
        <v>345000</v>
      </c>
      <c r="E175" s="42"/>
      <c r="F175" s="42"/>
      <c r="G175" s="42"/>
      <c r="H175" s="42"/>
      <c r="I175" s="42"/>
      <c r="J175" s="20">
        <f t="shared" si="10"/>
        <v>345000</v>
      </c>
    </row>
    <row r="176" spans="1:10" ht="15" outlineLevel="2">
      <c r="A176" s="12"/>
      <c r="B176" s="38">
        <v>1046242</v>
      </c>
      <c r="C176" s="56" t="s">
        <v>124</v>
      </c>
      <c r="D176" s="37">
        <v>200000</v>
      </c>
      <c r="E176" s="42"/>
      <c r="F176" s="42"/>
      <c r="G176" s="42"/>
      <c r="H176" s="42"/>
      <c r="I176" s="42"/>
      <c r="J176" s="20">
        <f t="shared" si="10"/>
        <v>200000</v>
      </c>
    </row>
    <row r="177" spans="1:10" ht="15" outlineLevel="2">
      <c r="A177" s="12"/>
      <c r="B177" s="39">
        <v>1046232</v>
      </c>
      <c r="C177" s="56" t="s">
        <v>125</v>
      </c>
      <c r="D177" s="36">
        <v>500000</v>
      </c>
      <c r="E177" s="42"/>
      <c r="F177" s="42"/>
      <c r="G177" s="42"/>
      <c r="H177" s="42"/>
      <c r="I177" s="42"/>
      <c r="J177" s="20">
        <f t="shared" si="10"/>
        <v>500000</v>
      </c>
    </row>
    <row r="178" spans="1:10" ht="15" outlineLevel="2">
      <c r="A178" s="12"/>
      <c r="B178" s="33">
        <v>1122170</v>
      </c>
      <c r="C178" s="59" t="s">
        <v>126</v>
      </c>
      <c r="D178" s="40">
        <v>175000</v>
      </c>
      <c r="E178" s="42"/>
      <c r="F178" s="42"/>
      <c r="G178" s="42"/>
      <c r="H178" s="42"/>
      <c r="I178" s="42"/>
      <c r="J178" s="20">
        <f t="shared" si="10"/>
        <v>175000</v>
      </c>
    </row>
    <row r="179" spans="1:10" ht="15" outlineLevel="2">
      <c r="A179" s="12"/>
      <c r="B179" s="33">
        <v>1122171</v>
      </c>
      <c r="C179" s="60" t="s">
        <v>127</v>
      </c>
      <c r="D179" s="40">
        <v>235000</v>
      </c>
      <c r="E179" s="42"/>
      <c r="F179" s="42"/>
      <c r="G179" s="42"/>
      <c r="H179" s="42"/>
      <c r="I179" s="42"/>
      <c r="J179" s="20">
        <f t="shared" si="10"/>
        <v>235000</v>
      </c>
    </row>
    <row r="180" spans="1:10" ht="15" outlineLevel="2">
      <c r="A180" s="12"/>
      <c r="B180" s="33">
        <v>1122172</v>
      </c>
      <c r="C180" s="1" t="s">
        <v>128</v>
      </c>
      <c r="D180" s="40">
        <v>300000</v>
      </c>
      <c r="E180" s="42"/>
      <c r="F180" s="42"/>
      <c r="G180" s="42"/>
      <c r="H180" s="42"/>
      <c r="I180" s="42"/>
      <c r="J180" s="20">
        <f t="shared" si="10"/>
        <v>300000</v>
      </c>
    </row>
    <row r="181" spans="1:10" ht="15" outlineLevel="2">
      <c r="A181" s="12"/>
      <c r="B181" s="33">
        <v>1122173</v>
      </c>
      <c r="C181" s="1" t="s">
        <v>129</v>
      </c>
      <c r="D181" s="40">
        <v>1400000</v>
      </c>
      <c r="E181" s="42"/>
      <c r="F181" s="42"/>
      <c r="G181" s="42"/>
      <c r="H181" s="42"/>
      <c r="I181" s="42"/>
      <c r="J181" s="20">
        <f t="shared" si="10"/>
        <v>1400000</v>
      </c>
    </row>
    <row r="182" spans="1:15" ht="15" outlineLevel="1">
      <c r="A182" s="9"/>
      <c r="B182" s="28"/>
      <c r="C182" s="13" t="s">
        <v>27</v>
      </c>
      <c r="D182" s="104">
        <f aca="true" t="shared" si="11" ref="D182:J182">SUM(D152:D181)</f>
        <v>7902294</v>
      </c>
      <c r="E182" s="31">
        <f t="shared" si="11"/>
        <v>0</v>
      </c>
      <c r="F182" s="31">
        <f t="shared" si="11"/>
        <v>0</v>
      </c>
      <c r="G182" s="31">
        <f t="shared" si="11"/>
        <v>0</v>
      </c>
      <c r="H182" s="31">
        <f t="shared" si="11"/>
        <v>0</v>
      </c>
      <c r="I182" s="31">
        <f t="shared" si="11"/>
        <v>0</v>
      </c>
      <c r="J182" s="105">
        <f t="shared" si="11"/>
        <v>7902294</v>
      </c>
      <c r="K182" s="5"/>
      <c r="L182" s="5"/>
      <c r="M182" s="5"/>
      <c r="N182" s="5"/>
      <c r="O182" s="5"/>
    </row>
    <row r="183" spans="1:15" ht="15" outlineLevel="1">
      <c r="A183" s="10"/>
      <c r="B183" s="27"/>
      <c r="C183" s="3"/>
      <c r="D183" s="24"/>
      <c r="E183" s="24"/>
      <c r="F183" s="24"/>
      <c r="G183" s="24"/>
      <c r="H183" s="24"/>
      <c r="I183" s="24"/>
      <c r="J183" s="25"/>
      <c r="K183" s="5"/>
      <c r="L183" s="5"/>
      <c r="M183" s="5"/>
      <c r="N183" s="5"/>
      <c r="O183" s="5"/>
    </row>
    <row r="184" spans="1:15" ht="15">
      <c r="A184" s="8"/>
      <c r="B184" s="61"/>
      <c r="C184" s="13" t="s">
        <v>19</v>
      </c>
      <c r="D184" s="104">
        <f aca="true" t="shared" si="12" ref="D184:J184">SUM(D20+D26+D30+D39+D78+D86+D94+D121+D126+D149+D182)</f>
        <v>143297903.09530002</v>
      </c>
      <c r="E184" s="31">
        <f t="shared" si="12"/>
        <v>154505</v>
      </c>
      <c r="F184" s="31">
        <f t="shared" si="12"/>
        <v>0</v>
      </c>
      <c r="G184" s="31">
        <f t="shared" si="12"/>
        <v>0</v>
      </c>
      <c r="H184" s="31">
        <f t="shared" si="12"/>
        <v>0</v>
      </c>
      <c r="I184" s="31">
        <f t="shared" si="12"/>
        <v>0</v>
      </c>
      <c r="J184" s="105">
        <f t="shared" si="12"/>
        <v>143452408.09530002</v>
      </c>
      <c r="K184" s="62"/>
      <c r="L184" s="62"/>
      <c r="M184" s="62"/>
      <c r="N184" s="62"/>
      <c r="O184" s="62"/>
    </row>
  </sheetData>
  <sheetProtection/>
  <printOptions/>
  <pageMargins left="0.7" right="0.7" top="0.75" bottom="0.75" header="0.55" footer="0.55"/>
  <pageSetup fitToHeight="0" fitToWidth="1" horizontalDpi="600" verticalDpi="600" orientation="landscape" scale="50" r:id="rId1"/>
  <headerFooter>
    <oddHeader>&amp;L&amp;"Calibri,Bold"&amp;12Attachment B:  Annual Capital Fund Budgets, dated November 6, 2013</oddHeader>
    <oddFooter>&amp;CAttachment B -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St. John, Polly</cp:lastModifiedBy>
  <cp:lastPrinted>2013-11-06T00:08:24Z</cp:lastPrinted>
  <dcterms:created xsi:type="dcterms:W3CDTF">2012-08-01T20:14:58Z</dcterms:created>
  <dcterms:modified xsi:type="dcterms:W3CDTF">2013-11-06T01:46:55Z</dcterms:modified>
  <cp:category/>
  <cp:version/>
  <cp:contentType/>
  <cp:contentStatus/>
</cp:coreProperties>
</file>