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100" yWindow="65396" windowWidth="25700" windowHeight="10720" activeTab="0"/>
  </bookViews>
  <sheets>
    <sheet name="CIP OmnibusFinPlan Revised 2013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<sst xmlns="http://schemas.openxmlformats.org/spreadsheetml/2006/main" count="44" uniqueCount="43">
  <si>
    <t>Form 5</t>
  </si>
  <si>
    <t>2012 Proposed Financial Plan</t>
  </si>
  <si>
    <r>
      <t>2012   Actual</t>
    </r>
    <r>
      <rPr>
        <b/>
        <vertAlign val="superscript"/>
        <sz val="11"/>
        <rFont val="Calibri"/>
        <family val="2"/>
        <scheme val="minor"/>
      </rPr>
      <t>1</t>
    </r>
  </si>
  <si>
    <r>
      <t>2013 Adopted</t>
    </r>
    <r>
      <rPr>
        <b/>
        <vertAlign val="superscript"/>
        <sz val="11"/>
        <rFont val="Calibri"/>
        <family val="2"/>
        <scheme val="minor"/>
      </rPr>
      <t>2</t>
    </r>
  </si>
  <si>
    <r>
      <t>2014 Adopted</t>
    </r>
    <r>
      <rPr>
        <b/>
        <vertAlign val="superscript"/>
        <sz val="11"/>
        <rFont val="Calibri"/>
        <family val="2"/>
        <scheme val="minor"/>
      </rPr>
      <t>2</t>
    </r>
  </si>
  <si>
    <r>
      <t>2013 
Revised</t>
    </r>
    <r>
      <rPr>
        <b/>
        <vertAlign val="superscript"/>
        <sz val="11"/>
        <rFont val="Calibri"/>
        <family val="2"/>
        <scheme val="minor"/>
      </rPr>
      <t>3</t>
    </r>
    <r>
      <rPr>
        <b/>
        <vertAlign val="superscript"/>
        <sz val="11"/>
        <rFont val="Calibri"/>
        <family val="2"/>
      </rPr>
      <t xml:space="preserve"> </t>
    </r>
  </si>
  <si>
    <r>
      <t>2014 
Revised</t>
    </r>
    <r>
      <rPr>
        <b/>
        <vertAlign val="superscript"/>
        <sz val="11"/>
        <rFont val="Calibri"/>
        <family val="2"/>
        <scheme val="minor"/>
      </rPr>
      <t>3</t>
    </r>
  </si>
  <si>
    <r>
      <t>2013
Estimated</t>
    </r>
    <r>
      <rPr>
        <b/>
        <vertAlign val="superscript"/>
        <sz val="11"/>
        <rFont val="Calibri"/>
        <family val="2"/>
        <scheme val="minor"/>
      </rPr>
      <t>4</t>
    </r>
  </si>
  <si>
    <r>
      <t>2014 
Estimated</t>
    </r>
    <r>
      <rPr>
        <b/>
        <vertAlign val="superscript"/>
        <sz val="11"/>
        <rFont val="Calibri"/>
        <family val="2"/>
        <scheme val="minor"/>
      </rPr>
      <t>4</t>
    </r>
  </si>
  <si>
    <t>2013 Estimated - Adopted Change</t>
  </si>
  <si>
    <t>2014 Estimated - Adopted Change</t>
  </si>
  <si>
    <t>Explanation of Changes</t>
  </si>
  <si>
    <t>Beginning Fund Balance</t>
  </si>
  <si>
    <t>Revenues</t>
  </si>
  <si>
    <t>Federal Forest TITLE III</t>
  </si>
  <si>
    <t>Q1 Supplemental: $25K 2013 approp. correction</t>
  </si>
  <si>
    <t>Miscellaneous Revenue</t>
  </si>
  <si>
    <t>Carryover Revenue [unless included in above]</t>
  </si>
  <si>
    <t>Total Revenues</t>
  </si>
  <si>
    <t>Expenditures</t>
  </si>
  <si>
    <t xml:space="preserve">  Budget:  Current Year</t>
  </si>
  <si>
    <t>Q1 Supplemental: $25K 2013 approp. correction; $26,600 additional budget request funded from fund balance</t>
  </si>
  <si>
    <t xml:space="preserve">  Budget:  Carryover from Prior Year</t>
  </si>
  <si>
    <t>$45K was expected to be spent in 2012</t>
  </si>
  <si>
    <t xml:space="preserve">  Budget:  Total</t>
  </si>
  <si>
    <t xml:space="preserve">  Budget:  Unexpended at Year End</t>
  </si>
  <si>
    <t>Total Expenditures</t>
  </si>
  <si>
    <t>GAAP Adjustments</t>
  </si>
  <si>
    <t>Ending Fund Balance</t>
  </si>
  <si>
    <t>Reserves</t>
  </si>
  <si>
    <t xml:space="preserve">  Estimated Expenditure from Prior Year Carryover</t>
  </si>
  <si>
    <t>Total Reserves</t>
  </si>
  <si>
    <t>Ending Undesignated Fund Balance</t>
  </si>
  <si>
    <r>
      <t xml:space="preserve">1 </t>
    </r>
    <r>
      <rPr>
        <sz val="12"/>
        <rFont val="Calibri"/>
        <family val="2"/>
        <scheme val="minor"/>
      </rPr>
      <t>Actuals are taken from 2012 final Oracle GL Report</t>
    </r>
  </si>
  <si>
    <r>
      <t xml:space="preserve">2 </t>
    </r>
    <r>
      <rPr>
        <sz val="12"/>
        <rFont val="Calibri"/>
        <family val="2"/>
        <scheme val="minor"/>
      </rPr>
      <t>Adopted is taken from the Budget Ordinance 17476. Expenditure amounts are from adopted ordinance.</t>
    </r>
  </si>
  <si>
    <r>
      <t>4</t>
    </r>
    <r>
      <rPr>
        <sz val="12"/>
        <rFont val="Calibri"/>
        <family val="2"/>
        <scheme val="minor"/>
      </rPr>
      <t xml:space="preserve"> Estimated reflects change in beginning fund balance from the adopted budget and the carryover from the prior year and 1st Quarter Omnibus request.</t>
    </r>
  </si>
  <si>
    <r>
      <t xml:space="preserve">3 </t>
    </r>
    <r>
      <rPr>
        <sz val="12"/>
        <rFont val="Calibri"/>
        <family val="2"/>
        <scheme val="minor"/>
      </rPr>
      <t>Revised reflects change in beginning fund balance from the adopted budget and the carryover from the prior year.</t>
    </r>
  </si>
  <si>
    <t>Non-GF CIP Financial Plan</t>
  </si>
  <si>
    <t>1st Omnibus</t>
  </si>
  <si>
    <t>Prepared by:  Gary Imanishi, Water and Land Resources Division</t>
  </si>
  <si>
    <t>Date Prepared:  May 8, 2013</t>
  </si>
  <si>
    <t>Fund Name: Title III Forestry</t>
  </si>
  <si>
    <t>Fund Number: 3392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</si>
</sst>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FF0000"/>
      <name val="Calibri"/>
      <family val="2"/>
      <scheme val="minor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/>
      <protection/>
    </xf>
    <xf numFmtId="37" fontId="16" fillId="0" borderId="0">
      <alignment/>
      <protection/>
    </xf>
    <xf numFmtId="0" fontId="1" fillId="0" borderId="0">
      <alignment/>
      <protection/>
    </xf>
  </cellStyleXfs>
  <cellXfs count="70">
    <xf numFmtId="0" fontId="0" fillId="0" borderId="0" xfId="0"/>
    <xf numFmtId="0" fontId="0" fillId="0" borderId="0" xfId="0" applyFont="1" applyFill="1"/>
    <xf numFmtId="43" fontId="2" fillId="0" borderId="0" xfId="2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37" fontId="4" fillId="0" borderId="0" xfId="0" applyNumberFormat="1" applyFont="1" applyFill="1"/>
    <xf numFmtId="0" fontId="4" fillId="0" borderId="1" xfId="0" applyFont="1" applyFill="1" applyBorder="1"/>
    <xf numFmtId="37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2" xfId="0" applyFont="1" applyFill="1" applyBorder="1"/>
    <xf numFmtId="164" fontId="0" fillId="0" borderId="1" xfId="20" applyNumberFormat="1" applyFont="1" applyFill="1" applyBorder="1" applyAlignment="1">
      <alignment horizontal="left"/>
    </xf>
    <xf numFmtId="0" fontId="7" fillId="0" borderId="3" xfId="0" applyFont="1" applyFill="1" applyBorder="1"/>
    <xf numFmtId="164" fontId="0" fillId="0" borderId="4" xfId="20" applyNumberFormat="1" applyFont="1" applyFill="1" applyBorder="1" applyAlignment="1">
      <alignment horizontal="left"/>
    </xf>
    <xf numFmtId="0" fontId="0" fillId="0" borderId="0" xfId="0" applyFill="1"/>
    <xf numFmtId="38" fontId="9" fillId="0" borderId="5" xfId="21" applyNumberFormat="1" applyFont="1" applyFill="1" applyBorder="1">
      <alignment/>
      <protection/>
    </xf>
    <xf numFmtId="164" fontId="10" fillId="0" borderId="6" xfId="20" applyNumberFormat="1" applyFont="1" applyFill="1" applyBorder="1" applyAlignment="1">
      <alignment horizontal="left" wrapText="1"/>
    </xf>
    <xf numFmtId="164" fontId="0" fillId="0" borderId="5" xfId="20" applyNumberFormat="1" applyFont="1" applyFill="1" applyBorder="1" applyAlignment="1">
      <alignment horizontal="left" wrapText="1"/>
    </xf>
    <xf numFmtId="38" fontId="11" fillId="0" borderId="7" xfId="21" applyNumberFormat="1" applyFont="1" applyFill="1" applyBorder="1">
      <alignment/>
      <protection/>
    </xf>
    <xf numFmtId="164" fontId="0" fillId="0" borderId="7" xfId="20" applyNumberFormat="1" applyFont="1" applyFill="1" applyBorder="1" applyAlignment="1">
      <alignment horizontal="left" wrapText="1"/>
    </xf>
    <xf numFmtId="0" fontId="7" fillId="0" borderId="7" xfId="0" applyFont="1" applyFill="1" applyBorder="1"/>
    <xf numFmtId="0" fontId="12" fillId="0" borderId="0" xfId="0" applyFont="1" applyFill="1"/>
    <xf numFmtId="164" fontId="0" fillId="0" borderId="3" xfId="20" applyNumberFormat="1" applyFont="1" applyFill="1" applyBorder="1" applyAlignment="1">
      <alignment horizontal="left" wrapText="1"/>
    </xf>
    <xf numFmtId="0" fontId="0" fillId="0" borderId="5" xfId="0" applyFont="1" applyFill="1" applyBorder="1" quotePrefix="1"/>
    <xf numFmtId="38" fontId="13" fillId="0" borderId="5" xfId="21" applyNumberFormat="1" applyFont="1" applyFill="1" applyBorder="1" applyAlignment="1" quotePrefix="1">
      <alignment horizontal="left"/>
      <protection/>
    </xf>
    <xf numFmtId="164" fontId="10" fillId="0" borderId="6" xfId="20" applyNumberFormat="1" applyFont="1" applyFill="1" applyBorder="1" applyAlignment="1">
      <alignment horizontal="left" vertical="center" wrapText="1"/>
    </xf>
    <xf numFmtId="38" fontId="0" fillId="0" borderId="5" xfId="21" applyNumberFormat="1" applyFont="1" applyFill="1" applyBorder="1">
      <alignment/>
      <protection/>
    </xf>
    <xf numFmtId="164" fontId="0" fillId="0" borderId="6" xfId="20" applyNumberFormat="1" applyFont="1" applyFill="1" applyBorder="1" applyAlignment="1">
      <alignment horizontal="left" wrapText="1"/>
    </xf>
    <xf numFmtId="38" fontId="13" fillId="0" borderId="5" xfId="21" applyNumberFormat="1" applyFont="1" applyFill="1" applyBorder="1" quotePrefix="1">
      <alignment/>
      <protection/>
    </xf>
    <xf numFmtId="164" fontId="14" fillId="0" borderId="5" xfId="20" applyNumberFormat="1" applyFont="1" applyFill="1" applyBorder="1" applyAlignment="1">
      <alignment horizontal="left" wrapText="1"/>
    </xf>
    <xf numFmtId="37" fontId="0" fillId="0" borderId="0" xfId="0" applyNumberFormat="1" applyFont="1" applyFill="1"/>
    <xf numFmtId="164" fontId="0" fillId="0" borderId="8" xfId="20" applyNumberFormat="1" applyFont="1" applyFill="1" applyBorder="1" applyAlignment="1">
      <alignment horizontal="left" wrapText="1"/>
    </xf>
    <xf numFmtId="164" fontId="0" fillId="0" borderId="4" xfId="20" applyNumberFormat="1" applyFont="1" applyFill="1" applyBorder="1" applyAlignment="1">
      <alignment horizontal="left" wrapText="1"/>
    </xf>
    <xf numFmtId="0" fontId="7" fillId="0" borderId="1" xfId="0" applyFont="1" applyFill="1" applyBorder="1"/>
    <xf numFmtId="164" fontId="0" fillId="0" borderId="9" xfId="20" applyNumberFormat="1" applyFont="1" applyFill="1" applyBorder="1" applyAlignment="1">
      <alignment horizontal="left" wrapText="1"/>
    </xf>
    <xf numFmtId="0" fontId="0" fillId="0" borderId="5" xfId="0" applyFont="1" applyFill="1" applyBorder="1"/>
    <xf numFmtId="38" fontId="0" fillId="0" borderId="5" xfId="21" applyNumberFormat="1" applyFont="1" applyFill="1" applyBorder="1" quotePrefix="1">
      <alignment/>
      <protection/>
    </xf>
    <xf numFmtId="0" fontId="7" fillId="0" borderId="10" xfId="0" applyFont="1" applyFill="1" applyBorder="1"/>
    <xf numFmtId="164" fontId="0" fillId="0" borderId="1" xfId="20" applyNumberFormat="1" applyFont="1" applyFill="1" applyBorder="1" applyAlignment="1">
      <alignment horizontal="left" wrapText="1"/>
    </xf>
    <xf numFmtId="37" fontId="4" fillId="0" borderId="0" xfId="20" applyNumberFormat="1" applyFont="1" applyFill="1"/>
    <xf numFmtId="164" fontId="0" fillId="0" borderId="0" xfId="20" applyNumberFormat="1" applyFont="1" applyFill="1"/>
    <xf numFmtId="37" fontId="0" fillId="0" borderId="0" xfId="0" applyNumberFormat="1" applyFill="1"/>
    <xf numFmtId="0" fontId="17" fillId="0" borderId="0" xfId="0" applyFont="1" applyFill="1"/>
    <xf numFmtId="0" fontId="18" fillId="2" borderId="0" xfId="0" applyFont="1" applyFill="1" applyBorder="1" applyAlignment="1">
      <alignment horizontal="left"/>
    </xf>
    <xf numFmtId="37" fontId="20" fillId="0" borderId="0" xfId="22" applyFont="1" applyBorder="1" applyAlignment="1">
      <alignment horizontal="center" wrapText="1"/>
      <protection/>
    </xf>
    <xf numFmtId="0" fontId="18" fillId="2" borderId="0" xfId="0" applyFont="1" applyFill="1" applyBorder="1" applyAlignment="1">
      <alignment horizontal="centerContinuous"/>
    </xf>
    <xf numFmtId="37" fontId="18" fillId="0" borderId="0" xfId="22" applyFont="1" applyBorder="1" applyAlignment="1">
      <alignment horizontal="left" wrapText="1"/>
      <protection/>
    </xf>
    <xf numFmtId="37" fontId="20" fillId="0" borderId="0" xfId="22" applyFont="1" applyBorder="1" applyAlignment="1">
      <alignment horizontal="left"/>
      <protection/>
    </xf>
    <xf numFmtId="37" fontId="7" fillId="0" borderId="11" xfId="22" applyFont="1" applyFill="1" applyBorder="1" applyAlignment="1" quotePrefix="1">
      <alignment horizontal="left"/>
      <protection/>
    </xf>
    <xf numFmtId="164" fontId="0" fillId="0" borderId="1" xfId="18" applyNumberFormat="1" applyFont="1" applyFill="1" applyBorder="1"/>
    <xf numFmtId="164" fontId="0" fillId="0" borderId="6" xfId="18" applyNumberFormat="1" applyFont="1" applyFill="1" applyBorder="1"/>
    <xf numFmtId="164" fontId="0" fillId="0" borderId="4" xfId="18" applyNumberFormat="1" applyFont="1" applyFill="1" applyBorder="1"/>
    <xf numFmtId="164" fontId="0" fillId="0" borderId="3" xfId="18" applyNumberFormat="1" applyFont="1" applyFill="1" applyBorder="1"/>
    <xf numFmtId="164" fontId="0" fillId="0" borderId="5" xfId="18" applyNumberFormat="1" applyFont="1" applyFill="1" applyBorder="1"/>
    <xf numFmtId="164" fontId="0" fillId="0" borderId="8" xfId="18" applyNumberFormat="1" applyFont="1" applyFill="1" applyBorder="1"/>
    <xf numFmtId="164" fontId="0" fillId="0" borderId="7" xfId="18" applyNumberFormat="1" applyFont="1" applyFill="1" applyBorder="1"/>
    <xf numFmtId="164" fontId="0" fillId="0" borderId="5" xfId="18" applyNumberFormat="1" applyFont="1" applyFill="1" applyBorder="1" applyAlignment="1">
      <alignment horizontal="right"/>
    </xf>
    <xf numFmtId="164" fontId="0" fillId="0" borderId="1" xfId="18" applyNumberFormat="1" applyFont="1" applyFill="1" applyBorder="1" applyAlignment="1">
      <alignment horizontal="right"/>
    </xf>
    <xf numFmtId="164" fontId="0" fillId="0" borderId="12" xfId="18" applyNumberFormat="1" applyFont="1" applyFill="1" applyBorder="1"/>
    <xf numFmtId="164" fontId="0" fillId="0" borderId="10" xfId="18" applyNumberFormat="1" applyFont="1" applyFill="1" applyBorder="1"/>
    <xf numFmtId="164" fontId="14" fillId="0" borderId="5" xfId="18" applyNumberFormat="1" applyFont="1" applyFill="1" applyBorder="1"/>
    <xf numFmtId="164" fontId="0" fillId="0" borderId="0" xfId="18" applyNumberFormat="1" applyFont="1" applyFill="1" applyBorder="1"/>
    <xf numFmtId="164" fontId="13" fillId="0" borderId="6" xfId="18" applyNumberFormat="1" applyFont="1" applyFill="1" applyBorder="1"/>
    <xf numFmtId="164" fontId="0" fillId="0" borderId="0" xfId="18" applyNumberFormat="1" applyFont="1" applyFill="1"/>
    <xf numFmtId="164" fontId="0" fillId="0" borderId="9" xfId="18" applyNumberFormat="1" applyFont="1" applyFill="1" applyBorder="1"/>
    <xf numFmtId="164" fontId="15" fillId="0" borderId="5" xfId="18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19" fillId="0" borderId="0" xfId="22" applyFont="1" applyBorder="1" applyAlignment="1">
      <alignment horizont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_Financial Plan" xfId="21"/>
    <cellStyle name="Normal_AIRPLAN.XLS" xfId="22"/>
    <cellStyle name="Normal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3%20Omnibus\1st\Fiscal%20Notes%20and%20Fin%20Plans\Analyst%20Reviewed%20Fiscal%20Notes%20and%20Fin%20Plans\20130508%20F3392%20FinancialP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P OmnibusFinPlan Revised 2013"/>
      <sheetName val="CIP AnnualReq FinPlan sample"/>
      <sheetName val="Finplan 2013"/>
      <sheetName val="2012 3392 Ord Log"/>
      <sheetName val="2012 Actuals"/>
      <sheetName val="CIP OmnibusFinPlan sample"/>
      <sheetName val="Master"/>
    </sheetNames>
    <sheetDataSet>
      <sheetData sheetId="0"/>
      <sheetData sheetId="1"/>
      <sheetData sheetId="2">
        <row r="9">
          <cell r="B9">
            <v>161492.85</v>
          </cell>
        </row>
      </sheetData>
      <sheetData sheetId="3"/>
      <sheetData sheetId="4">
        <row r="50">
          <cell r="E50">
            <v>2353.43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F6">
      <selection activeCell="K18" sqref="K18"/>
    </sheetView>
  </sheetViews>
  <sheetFormatPr defaultColWidth="9.140625" defaultRowHeight="12.75"/>
  <cols>
    <col min="1" max="1" width="44.00390625" style="1" customWidth="1"/>
    <col min="2" max="2" width="12.8515625" style="31" customWidth="1"/>
    <col min="3" max="4" width="12.140625" style="31" customWidth="1"/>
    <col min="5" max="5" width="13.00390625" style="31" customWidth="1"/>
    <col min="6" max="6" width="13.140625" style="31" customWidth="1"/>
    <col min="7" max="7" width="13.00390625" style="31" customWidth="1"/>
    <col min="8" max="8" width="13.140625" style="31" customWidth="1"/>
    <col min="9" max="9" width="13.00390625" style="31" customWidth="1"/>
    <col min="10" max="10" width="13.140625" style="31" customWidth="1"/>
    <col min="11" max="12" width="46.8515625" style="1" customWidth="1"/>
    <col min="13" max="13" width="70.57421875" style="1" customWidth="1"/>
    <col min="14" max="17" width="9.140625" style="1" customWidth="1"/>
    <col min="18" max="18" width="32.8515625" style="1" customWidth="1"/>
    <col min="19" max="16384" width="9.140625" style="1" customWidth="1"/>
  </cols>
  <sheetData>
    <row r="1" spans="1:11" ht="15" customHeight="1" hidden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 customHeight="1" hidden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4.5">
      <c r="A3" s="2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8.5">
      <c r="A4" s="69" t="s">
        <v>37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.5">
      <c r="A5" s="44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5" ht="15.5">
      <c r="A6" s="44" t="s">
        <v>42</v>
      </c>
      <c r="B6" s="46"/>
      <c r="C6" s="46"/>
      <c r="D6" s="46"/>
      <c r="E6" s="46"/>
      <c r="F6" s="46"/>
      <c r="G6" s="46"/>
      <c r="H6" s="46"/>
      <c r="I6" s="46"/>
      <c r="J6" s="46"/>
      <c r="K6" s="47" t="s">
        <v>38</v>
      </c>
      <c r="L6" s="5"/>
      <c r="M6" s="5"/>
      <c r="N6" s="5"/>
      <c r="O6" s="5"/>
    </row>
    <row r="7" spans="1:15" ht="15.5">
      <c r="A7" s="44" t="s">
        <v>39</v>
      </c>
      <c r="B7" s="46"/>
      <c r="C7" s="46"/>
      <c r="D7" s="46"/>
      <c r="E7" s="46"/>
      <c r="F7" s="46"/>
      <c r="G7" s="46"/>
      <c r="H7" s="46"/>
      <c r="I7" s="48"/>
      <c r="J7" s="48"/>
      <c r="K7" s="47" t="s">
        <v>40</v>
      </c>
      <c r="L7" s="5"/>
      <c r="M7" s="5"/>
      <c r="N7" s="5"/>
      <c r="O7" s="5"/>
    </row>
    <row r="8" spans="1:10" ht="14.25" customHeight="1">
      <c r="A8" s="6"/>
      <c r="B8" s="7"/>
      <c r="C8" s="7"/>
      <c r="D8" s="7"/>
      <c r="E8" s="7"/>
      <c r="F8" s="7"/>
      <c r="G8" s="7"/>
      <c r="H8" s="7"/>
      <c r="I8" s="7"/>
      <c r="J8" s="7"/>
    </row>
    <row r="9" spans="1:11" ht="60" customHeight="1">
      <c r="A9" s="8"/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10" t="s">
        <v>11</v>
      </c>
    </row>
    <row r="10" spans="1:11" ht="14">
      <c r="A10" s="11" t="s">
        <v>12</v>
      </c>
      <c r="B10" s="50">
        <f>+'[1]Finplan 2013'!B9</f>
        <v>161492.85</v>
      </c>
      <c r="C10" s="50">
        <v>0</v>
      </c>
      <c r="D10" s="50">
        <f>C24</f>
        <v>0</v>
      </c>
      <c r="E10" s="50">
        <f>B24</f>
        <v>73843.33000000002</v>
      </c>
      <c r="F10" s="50">
        <f>E24</f>
        <v>2067.3300000000163</v>
      </c>
      <c r="G10" s="50">
        <f>B24</f>
        <v>73843.33000000002</v>
      </c>
      <c r="H10" s="50">
        <f>G24</f>
        <v>2067.3300000000163</v>
      </c>
      <c r="I10" s="51">
        <f>G10-C10</f>
        <v>73843.33000000002</v>
      </c>
      <c r="J10" s="51">
        <f>H10-D10</f>
        <v>2067.3300000000163</v>
      </c>
      <c r="K10" s="12"/>
    </row>
    <row r="11" spans="1:13" ht="14">
      <c r="A11" s="13" t="s">
        <v>13</v>
      </c>
      <c r="B11" s="52"/>
      <c r="C11" s="53"/>
      <c r="D11" s="53"/>
      <c r="E11" s="53"/>
      <c r="F11" s="53"/>
      <c r="G11" s="53"/>
      <c r="H11" s="53"/>
      <c r="I11" s="53"/>
      <c r="J11" s="53"/>
      <c r="K11" s="14"/>
      <c r="M11" s="15"/>
    </row>
    <row r="12" spans="1:13" ht="12.75">
      <c r="A12" s="16" t="s">
        <v>14</v>
      </c>
      <c r="B12" s="51">
        <v>25679.05</v>
      </c>
      <c r="C12" s="51">
        <v>25000</v>
      </c>
      <c r="D12" s="54"/>
      <c r="E12" s="51">
        <v>25000</v>
      </c>
      <c r="F12" s="54"/>
      <c r="G12" s="51">
        <v>25000</v>
      </c>
      <c r="H12" s="54"/>
      <c r="I12" s="51">
        <f>G12-C12</f>
        <v>0</v>
      </c>
      <c r="J12" s="51">
        <f>H12-D12</f>
        <v>0</v>
      </c>
      <c r="K12" s="17" t="s">
        <v>15</v>
      </c>
      <c r="M12" s="15"/>
    </row>
    <row r="13" spans="1:13" ht="12.75">
      <c r="A13" s="16" t="s">
        <v>16</v>
      </c>
      <c r="B13" s="51">
        <f>+'[1]2012 Actuals'!E50</f>
        <v>2353.43</v>
      </c>
      <c r="C13" s="51"/>
      <c r="D13" s="54"/>
      <c r="E13" s="51"/>
      <c r="F13" s="54"/>
      <c r="G13" s="51"/>
      <c r="H13" s="54"/>
      <c r="I13" s="51">
        <f aca="true" t="shared" si="0" ref="I13:J15">G13-C13</f>
        <v>0</v>
      </c>
      <c r="J13" s="51">
        <f t="shared" si="0"/>
        <v>0</v>
      </c>
      <c r="K13" s="18"/>
      <c r="M13" s="15"/>
    </row>
    <row r="14" spans="1:20" ht="15.5">
      <c r="A14" s="16"/>
      <c r="B14" s="51"/>
      <c r="C14" s="51"/>
      <c r="D14" s="54"/>
      <c r="E14" s="51"/>
      <c r="F14" s="54"/>
      <c r="G14" s="51"/>
      <c r="H14" s="54"/>
      <c r="I14" s="51">
        <f t="shared" si="0"/>
        <v>0</v>
      </c>
      <c r="J14" s="51">
        <f t="shared" si="0"/>
        <v>0</v>
      </c>
      <c r="K14" s="18"/>
      <c r="M14" s="67"/>
      <c r="N14" s="67"/>
      <c r="O14" s="67"/>
      <c r="P14" s="67"/>
      <c r="Q14" s="67"/>
      <c r="R14" s="67"/>
      <c r="S14" s="67"/>
      <c r="T14" s="67"/>
    </row>
    <row r="15" spans="1:13" ht="14">
      <c r="A15" s="19" t="s">
        <v>17</v>
      </c>
      <c r="B15" s="55">
        <v>0</v>
      </c>
      <c r="C15" s="55"/>
      <c r="D15" s="56"/>
      <c r="E15" s="55"/>
      <c r="F15" s="56"/>
      <c r="G15" s="55"/>
      <c r="H15" s="56"/>
      <c r="I15" s="51">
        <f t="shared" si="0"/>
        <v>0</v>
      </c>
      <c r="J15" s="51">
        <f t="shared" si="0"/>
        <v>0</v>
      </c>
      <c r="K15" s="20"/>
      <c r="M15" s="15"/>
    </row>
    <row r="16" spans="1:13" ht="14">
      <c r="A16" s="21" t="s">
        <v>18</v>
      </c>
      <c r="B16" s="57">
        <f aca="true" t="shared" si="1" ref="B16:H16">SUM(B12:B15)</f>
        <v>28032.48</v>
      </c>
      <c r="C16" s="57">
        <f t="shared" si="1"/>
        <v>25000</v>
      </c>
      <c r="D16" s="57">
        <f t="shared" si="1"/>
        <v>0</v>
      </c>
      <c r="E16" s="57">
        <f t="shared" si="1"/>
        <v>25000</v>
      </c>
      <c r="F16" s="57">
        <f t="shared" si="1"/>
        <v>0</v>
      </c>
      <c r="G16" s="57">
        <f t="shared" si="1"/>
        <v>25000</v>
      </c>
      <c r="H16" s="57">
        <f t="shared" si="1"/>
        <v>0</v>
      </c>
      <c r="I16" s="58"/>
      <c r="J16" s="58"/>
      <c r="K16" s="18"/>
      <c r="L16" s="22"/>
      <c r="M16" s="15"/>
    </row>
    <row r="17" spans="1:11" ht="14">
      <c r="A17" s="13" t="s">
        <v>19</v>
      </c>
      <c r="B17" s="52"/>
      <c r="C17" s="59"/>
      <c r="D17" s="53"/>
      <c r="E17" s="53"/>
      <c r="F17" s="53"/>
      <c r="G17" s="53"/>
      <c r="H17" s="53"/>
      <c r="I17" s="53"/>
      <c r="J17" s="53"/>
      <c r="K17" s="23"/>
    </row>
    <row r="18" spans="1:11" ht="20.5">
      <c r="A18" s="24" t="s">
        <v>20</v>
      </c>
      <c r="B18" s="51"/>
      <c r="C18" s="54">
        <v>-25000</v>
      </c>
      <c r="D18" s="54"/>
      <c r="E18" s="54">
        <f>-25000</f>
        <v>-25000</v>
      </c>
      <c r="F18" s="54">
        <v>0</v>
      </c>
      <c r="G18" s="54">
        <f>-25000-26600</f>
        <v>-51600</v>
      </c>
      <c r="H18" s="54">
        <v>0</v>
      </c>
      <c r="I18" s="51">
        <f>G18-C18</f>
        <v>-26600</v>
      </c>
      <c r="J18" s="51">
        <f>H18-D18</f>
        <v>0</v>
      </c>
      <c r="K18" s="17" t="s">
        <v>21</v>
      </c>
    </row>
    <row r="19" spans="1:11" ht="14">
      <c r="A19" s="25" t="s">
        <v>22</v>
      </c>
      <c r="B19" s="51"/>
      <c r="C19" s="60"/>
      <c r="D19" s="60"/>
      <c r="E19" s="61">
        <f>B27</f>
        <v>-45176</v>
      </c>
      <c r="F19" s="61">
        <f>E27</f>
        <v>26600</v>
      </c>
      <c r="G19" s="61">
        <f>B27</f>
        <v>-45176</v>
      </c>
      <c r="H19" s="61">
        <f>G27</f>
        <v>0</v>
      </c>
      <c r="I19" s="51">
        <f>G19-C19</f>
        <v>-45176</v>
      </c>
      <c r="J19" s="51">
        <f>H19-D19</f>
        <v>0</v>
      </c>
      <c r="K19" s="26" t="s">
        <v>23</v>
      </c>
    </row>
    <row r="20" spans="1:11" ht="12.75">
      <c r="A20" s="27" t="s">
        <v>24</v>
      </c>
      <c r="B20" s="51">
        <v>-161493</v>
      </c>
      <c r="C20" s="54"/>
      <c r="D20" s="62"/>
      <c r="E20" s="54">
        <f>SUM(E18:E19)</f>
        <v>-70176</v>
      </c>
      <c r="F20" s="54">
        <f>SUM(F18:F19)</f>
        <v>26600</v>
      </c>
      <c r="G20" s="54">
        <f>SUM(G18:G19)</f>
        <v>-96776</v>
      </c>
      <c r="H20" s="54">
        <f>SUM(H18:H19)</f>
        <v>0</v>
      </c>
      <c r="I20" s="54"/>
      <c r="J20" s="54"/>
      <c r="K20" s="28"/>
    </row>
    <row r="21" spans="1:11" ht="14">
      <c r="A21" s="29" t="s">
        <v>25</v>
      </c>
      <c r="B21" s="63">
        <v>45176</v>
      </c>
      <c r="C21" s="61"/>
      <c r="D21" s="61"/>
      <c r="E21" s="61">
        <f>E22-E20</f>
        <v>-26600</v>
      </c>
      <c r="F21" s="61">
        <f>F22-F20</f>
        <v>-26600</v>
      </c>
      <c r="G21" s="61">
        <f>G22-G20</f>
        <v>0</v>
      </c>
      <c r="H21" s="61">
        <f>H22-H20</f>
        <v>0</v>
      </c>
      <c r="I21" s="51">
        <f>G21-C21</f>
        <v>0</v>
      </c>
      <c r="J21" s="51">
        <f>H21-D21</f>
        <v>0</v>
      </c>
      <c r="K21" s="30"/>
    </row>
    <row r="22" spans="1:11" ht="14">
      <c r="A22" s="21" t="s">
        <v>26</v>
      </c>
      <c r="B22" s="55">
        <f>SUM(B20:B21)</f>
        <v>-116317</v>
      </c>
      <c r="C22" s="64">
        <f>+C18+C19</f>
        <v>-25000</v>
      </c>
      <c r="D22" s="56"/>
      <c r="E22" s="56">
        <f>-96776</f>
        <v>-96776</v>
      </c>
      <c r="F22" s="56">
        <v>0</v>
      </c>
      <c r="G22" s="56">
        <v>-96776</v>
      </c>
      <c r="H22" s="56">
        <v>0</v>
      </c>
      <c r="I22" s="51">
        <f>SUM(I17:I21)</f>
        <v>-71776</v>
      </c>
      <c r="J22" s="51">
        <f>SUM(J17:J21)</f>
        <v>0</v>
      </c>
      <c r="K22" s="32"/>
    </row>
    <row r="23" spans="1:11" ht="14">
      <c r="A23" s="13" t="s">
        <v>27</v>
      </c>
      <c r="B23" s="53">
        <f>717-82</f>
        <v>635</v>
      </c>
      <c r="C23" s="53"/>
      <c r="D23" s="52"/>
      <c r="E23" s="53"/>
      <c r="F23" s="52"/>
      <c r="G23" s="53"/>
      <c r="H23" s="52"/>
      <c r="I23" s="53"/>
      <c r="J23" s="52"/>
      <c r="K23" s="33"/>
    </row>
    <row r="24" spans="1:11" ht="14">
      <c r="A24" s="34" t="s">
        <v>28</v>
      </c>
      <c r="B24" s="50">
        <f aca="true" t="shared" si="2" ref="B24:H24">B10+B16+B22+B23</f>
        <v>73843.33000000002</v>
      </c>
      <c r="C24" s="50">
        <f t="shared" si="2"/>
        <v>0</v>
      </c>
      <c r="D24" s="50">
        <f t="shared" si="2"/>
        <v>0</v>
      </c>
      <c r="E24" s="50">
        <f t="shared" si="2"/>
        <v>2067.3300000000163</v>
      </c>
      <c r="F24" s="50">
        <f t="shared" si="2"/>
        <v>2067.3300000000163</v>
      </c>
      <c r="G24" s="50">
        <f t="shared" si="2"/>
        <v>2067.3300000000163</v>
      </c>
      <c r="H24" s="50">
        <f t="shared" si="2"/>
        <v>2067.3300000000163</v>
      </c>
      <c r="I24" s="50"/>
      <c r="J24" s="65"/>
      <c r="K24" s="35"/>
    </row>
    <row r="25" spans="1:11" ht="14">
      <c r="A25" s="13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23"/>
    </row>
    <row r="26" spans="1:11" ht="12.75">
      <c r="A26" s="36" t="s">
        <v>30</v>
      </c>
      <c r="B26" s="54">
        <v>0</v>
      </c>
      <c r="C26" s="54"/>
      <c r="D26" s="54"/>
      <c r="E26" s="66"/>
      <c r="F26" s="54"/>
      <c r="G26" s="54"/>
      <c r="H26" s="54"/>
      <c r="I26" s="51">
        <f aca="true" t="shared" si="3" ref="I26:J26">G26-C26</f>
        <v>0</v>
      </c>
      <c r="J26" s="51">
        <f t="shared" si="3"/>
        <v>0</v>
      </c>
      <c r="K26" s="18"/>
    </row>
    <row r="27" spans="1:11" ht="14">
      <c r="A27" s="37" t="s">
        <v>25</v>
      </c>
      <c r="B27" s="61">
        <f>-B21</f>
        <v>-45176</v>
      </c>
      <c r="C27" s="61">
        <v>0</v>
      </c>
      <c r="D27" s="61">
        <v>0</v>
      </c>
      <c r="E27" s="61">
        <f>-E21</f>
        <v>26600</v>
      </c>
      <c r="F27" s="61">
        <f>-F21</f>
        <v>26600</v>
      </c>
      <c r="G27" s="61">
        <f>-G21</f>
        <v>0</v>
      </c>
      <c r="H27" s="61">
        <f>-H21</f>
        <v>0</v>
      </c>
      <c r="I27" s="61"/>
      <c r="J27" s="61"/>
      <c r="K27" s="30"/>
    </row>
    <row r="28" spans="1:11" ht="14">
      <c r="A28" s="38" t="s">
        <v>31</v>
      </c>
      <c r="B28" s="54">
        <f aca="true" t="shared" si="4" ref="B28:H28">SUM(B26:B27)</f>
        <v>-45176</v>
      </c>
      <c r="C28" s="54">
        <f t="shared" si="4"/>
        <v>0</v>
      </c>
      <c r="D28" s="54">
        <f t="shared" si="4"/>
        <v>0</v>
      </c>
      <c r="E28" s="54">
        <f t="shared" si="4"/>
        <v>26600</v>
      </c>
      <c r="F28" s="54">
        <f t="shared" si="4"/>
        <v>26600</v>
      </c>
      <c r="G28" s="54">
        <f t="shared" si="4"/>
        <v>0</v>
      </c>
      <c r="H28" s="54">
        <f t="shared" si="4"/>
        <v>0</v>
      </c>
      <c r="I28" s="54"/>
      <c r="J28" s="54"/>
      <c r="K28" s="18"/>
    </row>
    <row r="29" spans="1:11" ht="14">
      <c r="A29" s="49" t="s">
        <v>32</v>
      </c>
      <c r="B29" s="50">
        <f aca="true" t="shared" si="5" ref="B29:H29">B24+B28</f>
        <v>28667.330000000016</v>
      </c>
      <c r="C29" s="50">
        <f t="shared" si="5"/>
        <v>0</v>
      </c>
      <c r="D29" s="50">
        <f t="shared" si="5"/>
        <v>0</v>
      </c>
      <c r="E29" s="50">
        <f t="shared" si="5"/>
        <v>28667.330000000016</v>
      </c>
      <c r="F29" s="50">
        <f t="shared" si="5"/>
        <v>28667.330000000016</v>
      </c>
      <c r="G29" s="50">
        <f t="shared" si="5"/>
        <v>2067.3300000000163</v>
      </c>
      <c r="H29" s="50">
        <f t="shared" si="5"/>
        <v>2067.3300000000163</v>
      </c>
      <c r="I29" s="50"/>
      <c r="J29" s="50"/>
      <c r="K29" s="39"/>
    </row>
    <row r="30" spans="1:11" ht="6.75" customHeight="1">
      <c r="A30" s="6"/>
      <c r="B30" s="40"/>
      <c r="C30" s="40"/>
      <c r="D30" s="40"/>
      <c r="E30" s="40"/>
      <c r="F30" s="40"/>
      <c r="G30" s="40"/>
      <c r="H30" s="40"/>
      <c r="I30" s="40"/>
      <c r="J30" s="40"/>
      <c r="K30" s="41"/>
    </row>
    <row r="31" spans="3:9" ht="12.75">
      <c r="C31" s="42"/>
      <c r="E31" s="42"/>
      <c r="G31" s="42"/>
      <c r="I31" s="42"/>
    </row>
    <row r="32" spans="1:9" ht="17.5">
      <c r="A32" s="43" t="s">
        <v>33</v>
      </c>
      <c r="C32" s="42"/>
      <c r="E32" s="42"/>
      <c r="G32" s="42"/>
      <c r="I32" s="42"/>
    </row>
    <row r="33" spans="1:10" ht="17.5">
      <c r="A33" s="43" t="s">
        <v>34</v>
      </c>
      <c r="D33" s="42"/>
      <c r="E33" s="42"/>
      <c r="F33" s="42"/>
      <c r="G33" s="42"/>
      <c r="H33" s="42"/>
      <c r="I33" s="42"/>
      <c r="J33" s="42"/>
    </row>
    <row r="34" ht="17.5">
      <c r="A34" s="43" t="s">
        <v>36</v>
      </c>
    </row>
    <row r="35" ht="17.5">
      <c r="A35" s="43" t="s">
        <v>35</v>
      </c>
    </row>
  </sheetData>
  <mergeCells count="4">
    <mergeCell ref="M14:T14"/>
    <mergeCell ref="A1:K1"/>
    <mergeCell ref="A2:K2"/>
    <mergeCell ref="A4:K4"/>
  </mergeCells>
  <printOptions/>
  <pageMargins left="0.25" right="0.25" top="0.75" bottom="0.75" header="0.3" footer="0.3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Andrews</dc:creator>
  <cp:keywords/>
  <dc:description/>
  <cp:lastModifiedBy>henryk</cp:lastModifiedBy>
  <cp:lastPrinted>2013-05-16T22:29:37Z</cp:lastPrinted>
  <dcterms:created xsi:type="dcterms:W3CDTF">2013-05-08T23:59:08Z</dcterms:created>
  <dcterms:modified xsi:type="dcterms:W3CDTF">2013-05-20T16:31:38Z</dcterms:modified>
  <cp:category/>
  <cp:version/>
  <cp:contentType/>
  <cp:contentStatus/>
</cp:coreProperties>
</file>