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6" yWindow="65526" windowWidth="21960" windowHeight="5450" activeTab="0"/>
  </bookViews>
  <sheets>
    <sheet name="Q1 Omnibus Ord" sheetId="1" r:id="rId1"/>
  </sheets>
  <definedNames>
    <definedName name="_xlnm.Print_Area" localSheetId="0">'Q1 Omnibus Ord'!$A$1:$G$44</definedName>
  </definedNames>
  <calcPr calcId="125725"/>
</workbook>
</file>

<file path=xl/comments1.xml><?xml version="1.0" encoding="utf-8"?>
<comments xmlns="http://schemas.openxmlformats.org/spreadsheetml/2006/main">
  <authors>
    <author>carnevn</author>
  </authors>
  <commentList>
    <comment ref="C7" authorId="0">
      <text>
        <r>
          <rPr>
            <b/>
            <sz val="8"/>
            <rFont val="Tahoma"/>
            <family val="2"/>
          </rPr>
          <t>carnevn:</t>
        </r>
        <r>
          <rPr>
            <sz val="8"/>
            <rFont val="Tahoma"/>
            <family val="2"/>
          </rPr>
          <t xml:space="preserve">
Revs from final  Adopted FP.  Exp from final ARMS Essbase (post-payrec)</t>
        </r>
      </text>
    </comment>
    <comment ref="B34" authorId="0">
      <text>
        <r>
          <rPr>
            <b/>
            <sz val="8"/>
            <rFont val="Tahoma"/>
            <family val="2"/>
          </rPr>
          <t>carnevn:</t>
        </r>
        <r>
          <rPr>
            <sz val="8"/>
            <rFont val="Tahoma"/>
            <family val="2"/>
          </rPr>
          <t xml:space="preserve">
$401,538 in 2012 and $292,739 in 2013</t>
        </r>
      </text>
    </comment>
    <comment ref="C34" authorId="0">
      <text>
        <r>
          <rPr>
            <b/>
            <sz val="8"/>
            <rFont val="Tahoma"/>
            <family val="2"/>
          </rPr>
          <t>carnevn:</t>
        </r>
        <r>
          <rPr>
            <sz val="8"/>
            <rFont val="Tahoma"/>
            <family val="2"/>
          </rPr>
          <t xml:space="preserve">
Remaining reserve for 2013 PERS rates</t>
        </r>
      </text>
    </comment>
    <comment ref="D34" authorId="0">
      <text>
        <r>
          <rPr>
            <b/>
            <sz val="9"/>
            <rFont val="Tahoma"/>
            <family val="2"/>
          </rPr>
          <t>carnevn:</t>
        </r>
        <r>
          <rPr>
            <sz val="9"/>
            <rFont val="Tahoma"/>
            <family val="2"/>
          </rPr>
          <t xml:space="preserve">
Removed the reserve from estimated as the PERS increases did not happen.</t>
        </r>
      </text>
    </comment>
  </commentList>
</comments>
</file>

<file path=xl/sharedStrings.xml><?xml version="1.0" encoding="utf-8"?>
<sst xmlns="http://schemas.openxmlformats.org/spreadsheetml/2006/main" count="58" uniqueCount="56">
  <si>
    <t>Form C</t>
  </si>
  <si>
    <t>Fund Name: Facilities Management Internal Service</t>
  </si>
  <si>
    <t>Fund Number: 5511</t>
  </si>
  <si>
    <t>Prepared by: Nick Carnevali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</si>
  <si>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</si>
  <si>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</si>
  <si>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</si>
  <si>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</si>
  <si>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</si>
  <si>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</si>
  <si>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</si>
  <si>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</si>
  <si>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</si>
  <si>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</si>
  <si>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</si>
  <si>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</si>
  <si>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</si>
  <si>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</si>
  <si>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Interest Earnings</t>
  </si>
  <si>
    <t>Outside Leases \ Miscellaneous</t>
  </si>
  <si>
    <t>Architectural-Engineering</t>
  </si>
  <si>
    <t>Hourly Crafts</t>
  </si>
  <si>
    <t>Major Projects \ Strategic Initiatives</t>
  </si>
  <si>
    <t>Print Shop Operations</t>
  </si>
  <si>
    <t>Director's Office</t>
  </si>
  <si>
    <t>Building Services</t>
  </si>
  <si>
    <t>Capital Planning and Development</t>
  </si>
  <si>
    <t>(3)  Encumbrance carryovers, reappropriations, and supplemental appropriations are shown in the related expenditure totals of each business line.</t>
  </si>
  <si>
    <t>(4)  GRF expenditures assumed to be fully reimbursed.</t>
  </si>
  <si>
    <t>Bldg. O&amp;M Charges to GF Agencies</t>
  </si>
  <si>
    <t>Bldg. O&amp;M Charges to Non-GF Agencies</t>
  </si>
  <si>
    <t>Other Revenues from GF Sources</t>
  </si>
  <si>
    <t>Reserve for Out Year PERS Rate Increases</t>
  </si>
  <si>
    <t>Non-GF Financial Plan</t>
  </si>
  <si>
    <t>Proj recovered OH</t>
  </si>
  <si>
    <t>Plan OH</t>
  </si>
  <si>
    <t>Ovr\Under</t>
  </si>
  <si>
    <r>
      <t xml:space="preserve">2011 Actual </t>
    </r>
    <r>
      <rPr>
        <b/>
        <vertAlign val="superscript"/>
        <sz val="12"/>
        <rFont val="Times New Roman"/>
        <family val="1"/>
      </rPr>
      <t>1</t>
    </r>
  </si>
  <si>
    <t>2012 Adopted</t>
  </si>
  <si>
    <t xml:space="preserve">2012 Revised  </t>
  </si>
  <si>
    <r>
      <t>2012 Estimated</t>
    </r>
    <r>
      <rPr>
        <b/>
        <vertAlign val="superscript"/>
        <sz val="12"/>
        <rFont val="Times New Roman"/>
        <family val="1"/>
      </rPr>
      <t xml:space="preserve"> 2</t>
    </r>
  </si>
  <si>
    <t>Impact of actual 2011 results</t>
  </si>
  <si>
    <t>Equity Transfer from Fd 5600 - Print\Graph</t>
  </si>
  <si>
    <r>
      <t xml:space="preserve">Expenditures </t>
    </r>
    <r>
      <rPr>
        <b/>
        <vertAlign val="superscript"/>
        <sz val="12"/>
        <rFont val="Times New Roman"/>
        <family val="1"/>
      </rPr>
      <t>(3)</t>
    </r>
  </si>
  <si>
    <r>
      <t>Green River Flood (GRF) Expenditures</t>
    </r>
    <r>
      <rPr>
        <vertAlign val="superscript"/>
        <sz val="12"/>
        <rFont val="Times New Roman"/>
        <family val="1"/>
      </rPr>
      <t xml:space="preserve"> (4)</t>
    </r>
  </si>
  <si>
    <r>
      <t xml:space="preserve">Green River Flood Reimbursements </t>
    </r>
    <r>
      <rPr>
        <vertAlign val="superscript"/>
        <sz val="12"/>
        <rFont val="Times New Roman"/>
        <family val="1"/>
      </rPr>
      <t xml:space="preserve"> (4)</t>
    </r>
  </si>
  <si>
    <r>
      <t>Target Fund Balance (6% of Revenues)</t>
    </r>
    <r>
      <rPr>
        <b/>
        <vertAlign val="superscript"/>
        <sz val="12"/>
        <rFont val="Times New Roman"/>
        <family val="1"/>
      </rPr>
      <t xml:space="preserve"> (5)</t>
    </r>
  </si>
  <si>
    <t>(1)  Fund balance, rev, &amp; exp balanced to preliminary CAFR.  Detail from 14th month ARMS.</t>
  </si>
  <si>
    <t xml:space="preserve">             First Quarter 2012 - Omnibus Ordinance</t>
  </si>
  <si>
    <t>Date Prepared: 3-23-12</t>
  </si>
  <si>
    <t>(2)  Projected revenues and expenditures based on estimated impact of Q1 omnibus ordinance proposals.</t>
  </si>
  <si>
    <t>NDMSC CPC lease</t>
  </si>
  <si>
    <t>NDMSC CPC lease, NPDES</t>
  </si>
  <si>
    <t>Removed PERS rate reserve.</t>
  </si>
  <si>
    <t>Contra removal and maint trucks.</t>
  </si>
  <si>
    <t>(5)  Target fund balance at 6% policy level excluding the impact of any one-time fund balance drawdown.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</si>
</sst>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[Red]\(#,##0\)"/>
  </numFmts>
  <fonts count="1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vertAlign val="superscript"/>
      <sz val="12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</cellStyleXfs>
  <cellXfs count="100">
    <xf numFmtId="0" fontId="0" fillId="0" borderId="0" xfId="0"/>
    <xf numFmtId="37" fontId="2" fillId="0" borderId="0" xfId="20" applyFont="1" applyBorder="1" applyAlignment="1">
      <alignment horizontal="centerContinuous" wrapText="1"/>
      <protection/>
    </xf>
    <xf numFmtId="37" fontId="3" fillId="0" borderId="0" xfId="20" applyFont="1" applyBorder="1" applyAlignment="1">
      <alignment horizontal="left" wrapText="1"/>
      <protection/>
    </xf>
    <xf numFmtId="37" fontId="2" fillId="2" borderId="1" xfId="20" applyFont="1" applyFill="1" applyBorder="1" applyAlignment="1" applyProtection="1">
      <alignment horizontal="left" wrapText="1"/>
      <protection/>
    </xf>
    <xf numFmtId="37" fontId="2" fillId="2" borderId="2" xfId="20" applyFont="1" applyFill="1" applyBorder="1" applyAlignment="1">
      <alignment horizontal="center" wrapText="1"/>
      <protection/>
    </xf>
    <xf numFmtId="37" fontId="2" fillId="2" borderId="3" xfId="20" applyFont="1" applyFill="1" applyBorder="1" applyAlignment="1">
      <alignment horizontal="center" wrapText="1"/>
      <protection/>
    </xf>
    <xf numFmtId="37" fontId="2" fillId="2" borderId="4" xfId="20" applyFont="1" applyFill="1" applyBorder="1" applyAlignment="1">
      <alignment horizontal="center" wrapText="1"/>
      <protection/>
    </xf>
    <xf numFmtId="37" fontId="2" fillId="2" borderId="5" xfId="20" applyFont="1" applyFill="1" applyBorder="1" applyAlignment="1">
      <alignment horizontal="center" wrapText="1"/>
      <protection/>
    </xf>
    <xf numFmtId="37" fontId="2" fillId="2" borderId="1" xfId="20" applyFont="1" applyFill="1" applyBorder="1" applyAlignment="1">
      <alignment horizontal="center" wrapText="1"/>
      <protection/>
    </xf>
    <xf numFmtId="0" fontId="1" fillId="2" borderId="0" xfId="0" applyFont="1" applyFill="1"/>
    <xf numFmtId="37" fontId="2" fillId="0" borderId="6" xfId="20" applyFont="1" applyFill="1" applyBorder="1" applyAlignment="1">
      <alignment horizontal="left" vertical="top"/>
      <protection/>
    </xf>
    <xf numFmtId="164" fontId="1" fillId="0" borderId="0" xfId="18" applyNumberFormat="1" applyFont="1" applyBorder="1"/>
    <xf numFmtId="164" fontId="1" fillId="0" borderId="0" xfId="18" applyNumberFormat="1" applyFont="1"/>
    <xf numFmtId="0" fontId="1" fillId="0" borderId="0" xfId="0" applyFont="1"/>
    <xf numFmtId="37" fontId="1" fillId="0" borderId="6" xfId="20" applyFont="1" applyFill="1" applyBorder="1" applyAlignment="1">
      <alignment horizontal="left" vertical="top"/>
      <protection/>
    </xf>
    <xf numFmtId="164" fontId="5" fillId="0" borderId="7" xfId="18" applyNumberFormat="1" applyFont="1" applyBorder="1" applyAlignment="1">
      <alignment vertical="top"/>
    </xf>
    <xf numFmtId="164" fontId="5" fillId="0" borderId="8" xfId="18" applyNumberFormat="1" applyFont="1" applyBorder="1" applyAlignment="1">
      <alignment vertical="top"/>
    </xf>
    <xf numFmtId="164" fontId="5" fillId="0" borderId="1" xfId="18" applyNumberFormat="1" applyFont="1" applyBorder="1" applyAlignment="1">
      <alignment vertical="top" wrapText="1"/>
    </xf>
    <xf numFmtId="0" fontId="1" fillId="0" borderId="0" xfId="0" applyFont="1" applyBorder="1"/>
    <xf numFmtId="0" fontId="1" fillId="0" borderId="9" xfId="0" applyFont="1" applyBorder="1"/>
    <xf numFmtId="164" fontId="5" fillId="0" borderId="6" xfId="18" applyNumberFormat="1" applyFont="1" applyFill="1" applyBorder="1" applyAlignment="1">
      <alignment vertical="top"/>
    </xf>
    <xf numFmtId="164" fontId="1" fillId="0" borderId="0" xfId="18" applyNumberFormat="1" applyFont="1" applyFill="1" applyBorder="1"/>
    <xf numFmtId="37" fontId="2" fillId="0" borderId="10" xfId="20" applyFont="1" applyFill="1" applyBorder="1" applyAlignment="1" quotePrefix="1">
      <alignment horizontal="left" vertical="top"/>
      <protection/>
    </xf>
    <xf numFmtId="164" fontId="1" fillId="0" borderId="0" xfId="18" applyNumberFormat="1" applyFont="1" applyAlignment="1">
      <alignment horizontal="right"/>
    </xf>
    <xf numFmtId="37" fontId="6" fillId="0" borderId="0" xfId="20" applyFont="1" applyAlignment="1">
      <alignment horizontal="left"/>
      <protection/>
    </xf>
    <xf numFmtId="37" fontId="5" fillId="0" borderId="0" xfId="20" applyFont="1" applyBorder="1">
      <alignment/>
      <protection/>
    </xf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6" xfId="18" applyNumberFormat="1" applyFont="1" applyFill="1" applyBorder="1" applyAlignment="1">
      <alignment vertical="top"/>
    </xf>
    <xf numFmtId="165" fontId="1" fillId="0" borderId="8" xfId="18" applyNumberFormat="1" applyFont="1" applyFill="1" applyBorder="1" applyAlignment="1">
      <alignment vertical="top"/>
    </xf>
    <xf numFmtId="165" fontId="1" fillId="0" borderId="7" xfId="18" applyNumberFormat="1" applyFont="1" applyBorder="1" applyAlignment="1">
      <alignment vertical="top"/>
    </xf>
    <xf numFmtId="165" fontId="1" fillId="0" borderId="11" xfId="18" applyNumberFormat="1" applyFont="1" applyBorder="1" applyAlignment="1">
      <alignment vertical="top"/>
    </xf>
    <xf numFmtId="165" fontId="1" fillId="0" borderId="12" xfId="18" applyNumberFormat="1" applyFont="1" applyBorder="1" applyAlignment="1">
      <alignment vertical="top"/>
    </xf>
    <xf numFmtId="165" fontId="1" fillId="0" borderId="6" xfId="18" applyNumberFormat="1" applyFont="1" applyBorder="1" applyAlignment="1">
      <alignment vertical="top"/>
    </xf>
    <xf numFmtId="165" fontId="1" fillId="0" borderId="6" xfId="18" applyNumberFormat="1" applyFont="1" applyFill="1" applyBorder="1" applyAlignment="1" quotePrefix="1">
      <alignment vertical="top"/>
    </xf>
    <xf numFmtId="165" fontId="1" fillId="0" borderId="0" xfId="18" applyNumberFormat="1" applyFont="1" applyFill="1" applyBorder="1" applyAlignment="1">
      <alignment vertical="top"/>
    </xf>
    <xf numFmtId="165" fontId="1" fillId="0" borderId="7" xfId="18" applyNumberFormat="1" applyFont="1" applyFill="1" applyBorder="1" applyAlignment="1">
      <alignment vertical="top"/>
    </xf>
    <xf numFmtId="164" fontId="5" fillId="0" borderId="13" xfId="18" applyNumberFormat="1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65" fontId="2" fillId="0" borderId="3" xfId="18" applyNumberFormat="1" applyFont="1" applyFill="1" applyBorder="1" applyAlignment="1">
      <alignment vertical="top"/>
    </xf>
    <xf numFmtId="165" fontId="2" fillId="0" borderId="5" xfId="18" applyNumberFormat="1" applyFont="1" applyBorder="1" applyAlignment="1">
      <alignment horizontal="right" vertical="top"/>
    </xf>
    <xf numFmtId="164" fontId="1" fillId="0" borderId="8" xfId="18" applyNumberFormat="1" applyFont="1" applyFill="1" applyBorder="1" applyAlignment="1">
      <alignment vertical="top"/>
    </xf>
    <xf numFmtId="38" fontId="1" fillId="0" borderId="6" xfId="18" applyNumberFormat="1" applyFont="1" applyBorder="1" applyAlignment="1">
      <alignment vertical="top"/>
    </xf>
    <xf numFmtId="165" fontId="2" fillId="0" borderId="1" xfId="18" applyNumberFormat="1" applyFont="1" applyFill="1" applyBorder="1" applyAlignment="1" quotePrefix="1">
      <alignment vertical="top"/>
    </xf>
    <xf numFmtId="165" fontId="2" fillId="0" borderId="6" xfId="18" applyNumberFormat="1" applyFont="1" applyFill="1" applyBorder="1" applyAlignment="1" quotePrefix="1">
      <alignment vertical="top"/>
    </xf>
    <xf numFmtId="37" fontId="5" fillId="0" borderId="0" xfId="20" applyFont="1" applyBorder="1" applyAlignment="1">
      <alignment horizontal="left"/>
      <protection/>
    </xf>
    <xf numFmtId="165" fontId="2" fillId="0" borderId="6" xfId="18" applyNumberFormat="1" applyFont="1" applyBorder="1" applyAlignment="1">
      <alignment vertical="top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37" fontId="1" fillId="0" borderId="0" xfId="20" applyFont="1" applyBorder="1" applyAlignment="1">
      <alignment horizontal="centerContinuous" wrapText="1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7" fontId="2" fillId="0" borderId="1" xfId="20" applyFont="1" applyFill="1" applyBorder="1" applyAlignment="1">
      <alignment horizontal="left" vertical="top"/>
      <protection/>
    </xf>
    <xf numFmtId="164" fontId="2" fillId="0" borderId="3" xfId="18" applyNumberFormat="1" applyFont="1" applyFill="1" applyBorder="1" applyAlignment="1">
      <alignment vertical="top"/>
    </xf>
    <xf numFmtId="164" fontId="2" fillId="0" borderId="14" xfId="18" applyNumberFormat="1" applyFont="1" applyFill="1" applyBorder="1" applyAlignment="1">
      <alignment vertical="top"/>
    </xf>
    <xf numFmtId="0" fontId="2" fillId="0" borderId="0" xfId="0" applyFont="1"/>
    <xf numFmtId="165" fontId="2" fillId="0" borderId="1" xfId="18" applyNumberFormat="1" applyFont="1" applyFill="1" applyBorder="1" applyAlignment="1">
      <alignment vertical="top"/>
    </xf>
    <xf numFmtId="164" fontId="6" fillId="0" borderId="1" xfId="18" applyNumberFormat="1" applyFont="1" applyBorder="1" applyAlignment="1">
      <alignment vertical="top"/>
    </xf>
    <xf numFmtId="164" fontId="2" fillId="0" borderId="0" xfId="18" applyNumberFormat="1" applyFont="1" applyBorder="1"/>
    <xf numFmtId="164" fontId="2" fillId="0" borderId="0" xfId="18" applyNumberFormat="1" applyFont="1"/>
    <xf numFmtId="165" fontId="2" fillId="0" borderId="6" xfId="18" applyNumberFormat="1" applyFont="1" applyFill="1" applyBorder="1" applyAlignment="1">
      <alignment vertical="top"/>
    </xf>
    <xf numFmtId="165" fontId="2" fillId="0" borderId="8" xfId="18" applyNumberFormat="1" applyFont="1" applyFill="1" applyBorder="1" applyAlignment="1">
      <alignment vertical="top"/>
    </xf>
    <xf numFmtId="165" fontId="2" fillId="0" borderId="0" xfId="18" applyNumberFormat="1" applyFont="1" applyFill="1" applyBorder="1" applyAlignment="1">
      <alignment vertical="top"/>
    </xf>
    <xf numFmtId="165" fontId="2" fillId="0" borderId="13" xfId="18" applyNumberFormat="1" applyFont="1" applyFill="1" applyBorder="1" applyAlignment="1">
      <alignment vertical="top"/>
    </xf>
    <xf numFmtId="164" fontId="6" fillId="0" borderId="6" xfId="18" applyNumberFormat="1" applyFont="1" applyFill="1" applyBorder="1" applyAlignment="1">
      <alignment vertical="top"/>
    </xf>
    <xf numFmtId="164" fontId="2" fillId="0" borderId="0" xfId="18" applyNumberFormat="1" applyFont="1" applyFill="1" applyBorder="1"/>
    <xf numFmtId="165" fontId="2" fillId="0" borderId="15" xfId="18" applyNumberFormat="1" applyFont="1" applyBorder="1" applyAlignment="1">
      <alignment vertical="top"/>
    </xf>
    <xf numFmtId="37" fontId="2" fillId="0" borderId="9" xfId="20" applyFont="1" applyBorder="1" applyAlignment="1">
      <alignment horizontal="left" wrapText="1"/>
      <protection/>
    </xf>
    <xf numFmtId="37" fontId="1" fillId="0" borderId="0" xfId="20" applyFont="1" applyBorder="1">
      <alignment/>
      <protection/>
    </xf>
    <xf numFmtId="37" fontId="2" fillId="0" borderId="0" xfId="20" applyFont="1" applyBorder="1">
      <alignment/>
      <protection/>
    </xf>
    <xf numFmtId="0" fontId="1" fillId="0" borderId="0" xfId="0" applyFont="1" applyAlignment="1">
      <alignment horizontal="right"/>
    </xf>
    <xf numFmtId="164" fontId="5" fillId="0" borderId="6" xfId="18" applyNumberFormat="1" applyFont="1" applyBorder="1" applyAlignment="1">
      <alignment vertical="top" wrapText="1"/>
    </xf>
    <xf numFmtId="164" fontId="5" fillId="0" borderId="1" xfId="18" applyNumberFormat="1" applyFont="1" applyBorder="1" applyAlignment="1">
      <alignment vertical="top"/>
    </xf>
    <xf numFmtId="164" fontId="5" fillId="0" borderId="8" xfId="18" applyNumberFormat="1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38" fontId="1" fillId="0" borderId="0" xfId="18" applyNumberFormat="1" applyFont="1"/>
    <xf numFmtId="38" fontId="1" fillId="0" borderId="0" xfId="0" applyNumberFormat="1" applyFont="1"/>
    <xf numFmtId="38" fontId="2" fillId="0" borderId="0" xfId="18" applyNumberFormat="1" applyFont="1"/>
    <xf numFmtId="38" fontId="2" fillId="0" borderId="0" xfId="0" applyNumberFormat="1" applyFont="1"/>
    <xf numFmtId="165" fontId="2" fillId="0" borderId="0" xfId="0" applyNumberFormat="1" applyFont="1"/>
    <xf numFmtId="10" fontId="1" fillId="0" borderId="0" xfId="15" applyNumberFormat="1" applyFont="1"/>
    <xf numFmtId="0" fontId="1" fillId="0" borderId="0" xfId="0" applyFont="1" applyBorder="1"/>
    <xf numFmtId="38" fontId="2" fillId="0" borderId="13" xfId="18" applyNumberFormat="1" applyFont="1" applyBorder="1"/>
    <xf numFmtId="38" fontId="1" fillId="0" borderId="6" xfId="18" applyNumberFormat="1" applyFont="1" applyBorder="1" applyAlignment="1">
      <alignment vertical="top"/>
    </xf>
    <xf numFmtId="165" fontId="1" fillId="0" borderId="6" xfId="18" applyNumberFormat="1" applyFont="1" applyFill="1" applyBorder="1" applyAlignment="1" quotePrefix="1">
      <alignment vertical="top"/>
    </xf>
    <xf numFmtId="38" fontId="1" fillId="0" borderId="8" xfId="18" applyNumberFormat="1" applyFont="1" applyFill="1" applyBorder="1" applyAlignment="1">
      <alignment vertical="top"/>
    </xf>
    <xf numFmtId="38" fontId="2" fillId="0" borderId="1" xfId="18" applyNumberFormat="1" applyFont="1" applyBorder="1" applyAlignment="1">
      <alignment horizontal="right" vertical="top"/>
    </xf>
    <xf numFmtId="38" fontId="1" fillId="0" borderId="6" xfId="18" applyNumberFormat="1" applyFont="1" applyFill="1" applyBorder="1" applyAlignment="1">
      <alignment vertical="top"/>
    </xf>
    <xf numFmtId="38" fontId="2" fillId="0" borderId="1" xfId="18" applyNumberFormat="1" applyFont="1" applyFill="1" applyBorder="1" applyAlignment="1">
      <alignment horizontal="right" vertical="top"/>
    </xf>
    <xf numFmtId="165" fontId="1" fillId="3" borderId="6" xfId="18" applyNumberFormat="1" applyFont="1" applyFill="1" applyBorder="1" applyAlignment="1">
      <alignment vertical="top"/>
    </xf>
    <xf numFmtId="165" fontId="1" fillId="3" borderId="8" xfId="18" applyNumberFormat="1" applyFont="1" applyFill="1" applyBorder="1" applyAlignment="1">
      <alignment vertical="top"/>
    </xf>
    <xf numFmtId="38" fontId="1" fillId="3" borderId="6" xfId="18" applyNumberFormat="1" applyFont="1" applyFill="1" applyBorder="1" applyAlignment="1">
      <alignment vertical="top"/>
    </xf>
    <xf numFmtId="165" fontId="1" fillId="3" borderId="0" xfId="18" applyNumberFormat="1" applyFont="1" applyFill="1" applyBorder="1" applyAlignment="1">
      <alignment vertical="top"/>
    </xf>
    <xf numFmtId="37" fontId="1" fillId="0" borderId="6" xfId="20" applyFont="1" applyFill="1" applyBorder="1" applyAlignment="1">
      <alignment horizontal="left" vertical="top"/>
      <protection/>
    </xf>
    <xf numFmtId="37" fontId="2" fillId="0" borderId="0" xfId="20" applyFont="1" applyBorder="1" applyAlignment="1">
      <alignment horizontal="center" wrapText="1"/>
      <protection/>
    </xf>
    <xf numFmtId="37" fontId="1" fillId="0" borderId="12" xfId="20" applyFont="1" applyFill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8"/>
  <sheetViews>
    <sheetView tabSelected="1" view="pageLayout" workbookViewId="0" topLeftCell="A1">
      <selection activeCell="D49" sqref="D49"/>
    </sheetView>
  </sheetViews>
  <sheetFormatPr defaultColWidth="9.140625" defaultRowHeight="12.75"/>
  <cols>
    <col min="1" max="1" width="45.00390625" style="74" customWidth="1"/>
    <col min="2" max="2" width="14.57421875" style="29" customWidth="1"/>
    <col min="3" max="3" width="15.421875" style="30" customWidth="1"/>
    <col min="4" max="4" width="16.421875" style="29" customWidth="1"/>
    <col min="5" max="5" width="17.421875" style="29" bestFit="1" customWidth="1"/>
    <col min="6" max="6" width="20.57421875" style="29" customWidth="1"/>
    <col min="7" max="7" width="30.57421875" style="18" customWidth="1"/>
    <col min="8" max="8" width="8.8515625" style="18" customWidth="1"/>
    <col min="9" max="9" width="21.421875" style="13" hidden="1" customWidth="1"/>
    <col min="10" max="10" width="14.421875" style="13" hidden="1" customWidth="1"/>
    <col min="11" max="11" width="12.00390625" style="13" hidden="1" customWidth="1"/>
    <col min="12" max="12" width="13.421875" style="13" bestFit="1" customWidth="1"/>
    <col min="13" max="16384" width="9.140625" style="13" customWidth="1"/>
  </cols>
  <sheetData>
    <row r="1" spans="1:20" ht="12.75">
      <c r="A1" s="1" t="s">
        <v>0</v>
      </c>
      <c r="B1" s="1"/>
      <c r="C1" s="1"/>
      <c r="D1" s="1"/>
      <c r="E1" s="1"/>
      <c r="F1" s="1"/>
      <c r="G1" s="1"/>
      <c r="H1" s="29"/>
      <c r="I1" s="51"/>
      <c r="J1" s="51"/>
      <c r="K1" s="51"/>
      <c r="L1" s="51"/>
      <c r="M1" s="52"/>
      <c r="N1" s="52"/>
      <c r="O1" s="52"/>
      <c r="P1" s="52"/>
      <c r="Q1" s="52"/>
      <c r="R1" s="52"/>
      <c r="S1" s="52"/>
      <c r="T1" s="52"/>
    </row>
    <row r="2" spans="1:8" s="18" customFormat="1" ht="12.75">
      <c r="A2" s="98" t="s">
        <v>33</v>
      </c>
      <c r="B2" s="98"/>
      <c r="C2" s="98"/>
      <c r="D2" s="98"/>
      <c r="E2" s="98"/>
      <c r="F2" s="98"/>
      <c r="G2" s="98"/>
      <c r="H2" s="53"/>
    </row>
    <row r="3" spans="1:8" s="18" customFormat="1" ht="20" customHeight="1">
      <c r="A3" s="42" t="s">
        <v>1</v>
      </c>
      <c r="B3" s="29"/>
      <c r="C3" s="41" t="s">
        <v>48</v>
      </c>
      <c r="D3" s="29"/>
      <c r="E3" s="29"/>
      <c r="F3" s="29"/>
      <c r="H3" s="53"/>
    </row>
    <row r="4" spans="1:27" s="9" customFormat="1" ht="12.75">
      <c r="A4" s="42" t="s">
        <v>2</v>
      </c>
      <c r="B4" s="29"/>
      <c r="C4" s="30"/>
      <c r="D4" s="29"/>
      <c r="E4" s="29"/>
      <c r="F4" s="29"/>
      <c r="G4" s="18"/>
      <c r="H4" s="1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9" customFormat="1" ht="18.75" customHeight="1">
      <c r="A5" s="42" t="s">
        <v>3</v>
      </c>
      <c r="B5" s="29"/>
      <c r="C5" s="30"/>
      <c r="D5" s="29"/>
      <c r="E5" s="29"/>
      <c r="F5" s="29"/>
      <c r="G5" s="85" t="s">
        <v>49</v>
      </c>
      <c r="H5" s="1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9" ht="9.65" customHeight="1">
      <c r="A6" s="71"/>
      <c r="B6" s="2"/>
      <c r="E6" s="53"/>
      <c r="F6" s="53"/>
      <c r="H6" s="11"/>
      <c r="I6" s="12"/>
    </row>
    <row r="7" spans="1:27" s="9" customFormat="1" ht="33" customHeight="1">
      <c r="A7" s="3" t="s">
        <v>4</v>
      </c>
      <c r="B7" s="4" t="s">
        <v>37</v>
      </c>
      <c r="C7" s="5" t="s">
        <v>38</v>
      </c>
      <c r="D7" s="6" t="s">
        <v>39</v>
      </c>
      <c r="E7" s="4" t="s">
        <v>40</v>
      </c>
      <c r="F7" s="7" t="s">
        <v>5</v>
      </c>
      <c r="G7" s="8" t="s">
        <v>6</v>
      </c>
      <c r="H7" s="11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59" customFormat="1" ht="12.75">
      <c r="A8" s="56" t="s">
        <v>7</v>
      </c>
      <c r="B8" s="86">
        <v>7125126</v>
      </c>
      <c r="C8" s="86">
        <v>2838173.806053959</v>
      </c>
      <c r="D8" s="57">
        <f>B32</f>
        <v>3050203.1433850676</v>
      </c>
      <c r="E8" s="58">
        <f>B32</f>
        <v>3050203.1433850676</v>
      </c>
      <c r="F8" s="47">
        <f>+E8-C8</f>
        <v>212029.33733110875</v>
      </c>
      <c r="G8" s="40" t="s">
        <v>41</v>
      </c>
      <c r="H8" s="11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9" ht="12.75">
      <c r="A9" s="10" t="s">
        <v>8</v>
      </c>
      <c r="B9" s="31"/>
      <c r="C9" s="32"/>
      <c r="D9" s="32"/>
      <c r="E9" s="33"/>
      <c r="F9" s="34"/>
      <c r="G9" s="15"/>
      <c r="H9" s="11"/>
      <c r="I9" s="12"/>
    </row>
    <row r="10" spans="1:9" ht="12.75">
      <c r="A10" s="14" t="s">
        <v>19</v>
      </c>
      <c r="B10" s="87">
        <f>1093249-17601</f>
        <v>1075648</v>
      </c>
      <c r="C10" s="87">
        <v>1010048.36</v>
      </c>
      <c r="D10" s="32">
        <f>C10</f>
        <v>1010048.36</v>
      </c>
      <c r="E10" s="45">
        <f>D10</f>
        <v>1010048.36</v>
      </c>
      <c r="F10" s="35">
        <f aca="true" t="shared" si="0" ref="F10:F18">+E10-C10</f>
        <v>0</v>
      </c>
      <c r="G10" s="75"/>
      <c r="H10" s="11"/>
      <c r="I10" s="12"/>
    </row>
    <row r="11" spans="1:9" ht="12.75">
      <c r="A11" s="14" t="s">
        <v>18</v>
      </c>
      <c r="B11" s="87">
        <v>43651</v>
      </c>
      <c r="C11" s="87">
        <v>120000</v>
      </c>
      <c r="D11" s="32">
        <f aca="true" t="shared" si="1" ref="D11:E18">C11</f>
        <v>120000</v>
      </c>
      <c r="E11" s="45">
        <f t="shared" si="1"/>
        <v>120000</v>
      </c>
      <c r="F11" s="35">
        <f t="shared" si="0"/>
        <v>0</v>
      </c>
      <c r="G11" s="75"/>
      <c r="H11" s="11"/>
      <c r="I11" s="12"/>
    </row>
    <row r="12" spans="1:9" ht="12.75">
      <c r="A12" s="14" t="s">
        <v>29</v>
      </c>
      <c r="B12" s="87">
        <v>26872011</v>
      </c>
      <c r="C12" s="87">
        <v>30078772.23808013</v>
      </c>
      <c r="D12" s="32">
        <f t="shared" si="1"/>
        <v>30078772.23808013</v>
      </c>
      <c r="E12" s="45">
        <f t="shared" si="1"/>
        <v>30078772.23808013</v>
      </c>
      <c r="F12" s="35">
        <f t="shared" si="0"/>
        <v>0</v>
      </c>
      <c r="G12" s="75"/>
      <c r="H12" s="11"/>
      <c r="I12" s="12"/>
    </row>
    <row r="13" spans="1:9" ht="12.75">
      <c r="A13" s="14" t="s">
        <v>30</v>
      </c>
      <c r="B13" s="87">
        <v>6083985</v>
      </c>
      <c r="C13" s="87">
        <v>5151125.899549012</v>
      </c>
      <c r="D13" s="32">
        <f t="shared" si="1"/>
        <v>5151125.899549012</v>
      </c>
      <c r="E13" s="45">
        <f>D13-38241</f>
        <v>5112884.899549012</v>
      </c>
      <c r="F13" s="35">
        <f t="shared" si="0"/>
        <v>-38241</v>
      </c>
      <c r="G13" s="75" t="s">
        <v>51</v>
      </c>
      <c r="H13" s="11"/>
      <c r="I13" s="12"/>
    </row>
    <row r="14" spans="1:9" ht="12.75">
      <c r="A14" s="14" t="s">
        <v>20</v>
      </c>
      <c r="B14" s="87">
        <v>4126284</v>
      </c>
      <c r="C14" s="87">
        <v>3488725.445681498</v>
      </c>
      <c r="D14" s="32">
        <f t="shared" si="1"/>
        <v>3488725.445681498</v>
      </c>
      <c r="E14" s="45">
        <f t="shared" si="1"/>
        <v>3488725.445681498</v>
      </c>
      <c r="F14" s="35">
        <f t="shared" si="0"/>
        <v>0</v>
      </c>
      <c r="G14" s="75"/>
      <c r="H14" s="11"/>
      <c r="I14" s="12"/>
    </row>
    <row r="15" spans="1:9" ht="12.75">
      <c r="A15" s="14" t="s">
        <v>21</v>
      </c>
      <c r="B15" s="87">
        <v>2397295</v>
      </c>
      <c r="C15" s="87">
        <v>2933183.03154089</v>
      </c>
      <c r="D15" s="32">
        <f t="shared" si="1"/>
        <v>2933183.03154089</v>
      </c>
      <c r="E15" s="45">
        <f t="shared" si="1"/>
        <v>2933183.03154089</v>
      </c>
      <c r="F15" s="35">
        <f t="shared" si="0"/>
        <v>0</v>
      </c>
      <c r="G15" s="75"/>
      <c r="H15" s="11"/>
      <c r="I15" s="12"/>
    </row>
    <row r="16" spans="1:9" ht="12.75">
      <c r="A16" s="14" t="s">
        <v>22</v>
      </c>
      <c r="B16" s="87">
        <v>1185596</v>
      </c>
      <c r="C16" s="87">
        <v>1519041.056303909</v>
      </c>
      <c r="D16" s="32">
        <f t="shared" si="1"/>
        <v>1519041.056303909</v>
      </c>
      <c r="E16" s="45">
        <f t="shared" si="1"/>
        <v>1519041.056303909</v>
      </c>
      <c r="F16" s="35">
        <f t="shared" si="0"/>
        <v>0</v>
      </c>
      <c r="G16" s="75"/>
      <c r="H16" s="11"/>
      <c r="I16" s="12"/>
    </row>
    <row r="17" spans="1:9" ht="12.75">
      <c r="A17" s="14" t="s">
        <v>23</v>
      </c>
      <c r="B17" s="87">
        <v>1266448</v>
      </c>
      <c r="C17" s="87">
        <v>600000</v>
      </c>
      <c r="D17" s="32">
        <f t="shared" si="1"/>
        <v>600000</v>
      </c>
      <c r="E17" s="45">
        <f t="shared" si="1"/>
        <v>600000</v>
      </c>
      <c r="F17" s="35">
        <f t="shared" si="0"/>
        <v>0</v>
      </c>
      <c r="G17" s="75"/>
      <c r="H17" s="11"/>
      <c r="I17" s="12"/>
    </row>
    <row r="18" spans="1:9" ht="12.75">
      <c r="A18" s="14" t="s">
        <v>31</v>
      </c>
      <c r="B18" s="87">
        <v>367023.14338506473</v>
      </c>
      <c r="C18" s="87">
        <v>791728.1483216878</v>
      </c>
      <c r="D18" s="32">
        <f t="shared" si="1"/>
        <v>791728.1483216878</v>
      </c>
      <c r="E18" s="45">
        <f>D18+38241+94646</f>
        <v>924615.1483216878</v>
      </c>
      <c r="F18" s="35">
        <f t="shared" si="0"/>
        <v>132887</v>
      </c>
      <c r="G18" s="75" t="s">
        <v>52</v>
      </c>
      <c r="H18" s="11"/>
      <c r="I18" s="12"/>
    </row>
    <row r="19" spans="1:11" s="59" customFormat="1" ht="15">
      <c r="A19" s="56" t="s">
        <v>9</v>
      </c>
      <c r="B19" s="60">
        <f>SUM(B10:B18)</f>
        <v>43417941.14338507</v>
      </c>
      <c r="C19" s="60">
        <f>SUM(C10:C18)</f>
        <v>45692624.17947713</v>
      </c>
      <c r="D19" s="60">
        <f>SUM(D10:D18)</f>
        <v>45692624.17947713</v>
      </c>
      <c r="E19" s="60">
        <f>SUM(E10:E18)</f>
        <v>45787270.17947713</v>
      </c>
      <c r="F19" s="60">
        <f>SUM(F10:F18)</f>
        <v>94646</v>
      </c>
      <c r="G19" s="61"/>
      <c r="H19" s="62"/>
      <c r="I19" s="63" t="s">
        <v>34</v>
      </c>
      <c r="J19" s="59" t="s">
        <v>35</v>
      </c>
      <c r="K19" s="59" t="s">
        <v>36</v>
      </c>
    </row>
    <row r="20" spans="1:11" ht="18">
      <c r="A20" s="10" t="s">
        <v>43</v>
      </c>
      <c r="B20" s="31"/>
      <c r="C20" s="32"/>
      <c r="D20" s="32"/>
      <c r="E20" s="36"/>
      <c r="F20" s="35"/>
      <c r="G20" s="15"/>
      <c r="H20" s="11"/>
      <c r="I20" s="79"/>
      <c r="J20" s="79"/>
      <c r="K20" s="80"/>
    </row>
    <row r="21" spans="1:12" ht="12.75">
      <c r="A21" s="14" t="s">
        <v>24</v>
      </c>
      <c r="B21" s="87">
        <f>-4387045-B22</f>
        <v>-3315102</v>
      </c>
      <c r="C21" s="87">
        <v>-4280260</v>
      </c>
      <c r="D21" s="32">
        <f>C21</f>
        <v>-4280260</v>
      </c>
      <c r="E21" s="46">
        <f>D21</f>
        <v>-4280260</v>
      </c>
      <c r="F21" s="35">
        <f aca="true" t="shared" si="2" ref="F21:F31">+E21-C21</f>
        <v>0</v>
      </c>
      <c r="G21" s="75"/>
      <c r="H21" s="11"/>
      <c r="I21" s="79"/>
      <c r="J21" s="79"/>
      <c r="K21" s="80"/>
      <c r="L21" s="84"/>
    </row>
    <row r="22" spans="1:11" ht="12.75">
      <c r="A22" s="14" t="s">
        <v>22</v>
      </c>
      <c r="B22" s="87">
        <f>-502373-569570</f>
        <v>-1071943</v>
      </c>
      <c r="C22" s="87">
        <v>-1227645</v>
      </c>
      <c r="D22" s="32">
        <f aca="true" t="shared" si="3" ref="D22:E25">C22</f>
        <v>-1227645</v>
      </c>
      <c r="E22" s="46">
        <f t="shared" si="3"/>
        <v>-1227645</v>
      </c>
      <c r="F22" s="35">
        <f t="shared" si="2"/>
        <v>0</v>
      </c>
      <c r="G22" s="75"/>
      <c r="H22" s="11"/>
      <c r="I22" s="79">
        <f>E16+E22</f>
        <v>291396.05630390905</v>
      </c>
      <c r="J22" s="79">
        <v>280882</v>
      </c>
      <c r="K22" s="80">
        <f>I22-J22</f>
        <v>10514.056303909048</v>
      </c>
    </row>
    <row r="23" spans="1:11" ht="17.25" customHeight="1">
      <c r="A23" s="14" t="s">
        <v>25</v>
      </c>
      <c r="B23" s="87">
        <v>-37609437</v>
      </c>
      <c r="C23" s="87">
        <v>-36636492</v>
      </c>
      <c r="D23" s="32">
        <f t="shared" si="3"/>
        <v>-36636492</v>
      </c>
      <c r="E23" s="46">
        <f>D23-70000-27682-127832</f>
        <v>-36862006</v>
      </c>
      <c r="F23" s="35">
        <f t="shared" si="2"/>
        <v>-225514</v>
      </c>
      <c r="G23" s="75" t="s">
        <v>54</v>
      </c>
      <c r="H23" s="11"/>
      <c r="I23" s="79"/>
      <c r="J23" s="79">
        <v>2692889</v>
      </c>
      <c r="K23" s="80"/>
    </row>
    <row r="24" spans="1:11" ht="12.75">
      <c r="A24" s="14" t="s">
        <v>26</v>
      </c>
      <c r="B24" s="87">
        <v>-4007358</v>
      </c>
      <c r="C24" s="87">
        <v>-3013440</v>
      </c>
      <c r="D24" s="32">
        <f t="shared" si="3"/>
        <v>-3013440</v>
      </c>
      <c r="E24" s="46">
        <f t="shared" si="3"/>
        <v>-3013440</v>
      </c>
      <c r="F24" s="35">
        <f t="shared" si="2"/>
        <v>0</v>
      </c>
      <c r="G24" s="75"/>
      <c r="H24" s="11"/>
      <c r="I24" s="79">
        <f>E14+E24</f>
        <v>475285.4456814979</v>
      </c>
      <c r="J24" s="79">
        <v>598184</v>
      </c>
      <c r="K24" s="80">
        <f>I24-J24</f>
        <v>-122898.55431850208</v>
      </c>
    </row>
    <row r="25" spans="1:11" ht="12.75">
      <c r="A25" s="14" t="s">
        <v>23</v>
      </c>
      <c r="B25" s="87">
        <v>-1514777</v>
      </c>
      <c r="C25" s="87">
        <v>-801115</v>
      </c>
      <c r="D25" s="32">
        <f t="shared" si="3"/>
        <v>-801115</v>
      </c>
      <c r="E25" s="46">
        <f t="shared" si="3"/>
        <v>-801115</v>
      </c>
      <c r="F25" s="35">
        <f t="shared" si="2"/>
        <v>0</v>
      </c>
      <c r="G25" s="75"/>
      <c r="H25" s="11"/>
      <c r="I25" s="79"/>
      <c r="J25" s="79"/>
      <c r="K25" s="80"/>
    </row>
    <row r="26" spans="1:12" s="59" customFormat="1" ht="15">
      <c r="A26" s="56" t="s">
        <v>10</v>
      </c>
      <c r="B26" s="60">
        <f>SUM(B21:B25)</f>
        <v>-47518617</v>
      </c>
      <c r="C26" s="60">
        <f>SUM(C21:C25)</f>
        <v>-45958952</v>
      </c>
      <c r="D26" s="60">
        <f>SUM(D21:D25)</f>
        <v>-45958952</v>
      </c>
      <c r="E26" s="60">
        <f>SUM(E21:E25)</f>
        <v>-46184466</v>
      </c>
      <c r="F26" s="60">
        <f t="shared" si="2"/>
        <v>-225514</v>
      </c>
      <c r="G26" s="76"/>
      <c r="H26" s="62"/>
      <c r="I26" s="81"/>
      <c r="J26" s="82"/>
      <c r="K26" s="82"/>
      <c r="L26" s="83"/>
    </row>
    <row r="27" spans="1:9" ht="12.75">
      <c r="A27" s="10" t="s">
        <v>11</v>
      </c>
      <c r="B27" s="37"/>
      <c r="C27" s="31"/>
      <c r="D27" s="31"/>
      <c r="E27" s="31"/>
      <c r="F27" s="36"/>
      <c r="G27" s="16"/>
      <c r="H27" s="11"/>
      <c r="I27" s="12"/>
    </row>
    <row r="28" spans="1:9" ht="15.75" customHeight="1">
      <c r="A28" s="97" t="s">
        <v>44</v>
      </c>
      <c r="B28" s="88">
        <v>-2005918</v>
      </c>
      <c r="C28" s="91">
        <v>-1100000</v>
      </c>
      <c r="D28" s="32">
        <f>C28</f>
        <v>-1100000</v>
      </c>
      <c r="E28" s="46">
        <f>D28</f>
        <v>-1100000</v>
      </c>
      <c r="F28" s="36">
        <f t="shared" si="2"/>
        <v>0</v>
      </c>
      <c r="G28" s="77"/>
      <c r="H28" s="11"/>
      <c r="I28" s="12"/>
    </row>
    <row r="29" spans="1:9" ht="18.5">
      <c r="A29" s="97" t="s">
        <v>45</v>
      </c>
      <c r="B29" s="88">
        <v>2005918</v>
      </c>
      <c r="C29" s="91">
        <v>1100000</v>
      </c>
      <c r="D29" s="32">
        <f>C29</f>
        <v>1100000</v>
      </c>
      <c r="E29" s="46">
        <f>D29</f>
        <v>1100000</v>
      </c>
      <c r="F29" s="36">
        <f t="shared" si="2"/>
        <v>0</v>
      </c>
      <c r="G29" s="77"/>
      <c r="H29" s="11"/>
      <c r="I29" s="12"/>
    </row>
    <row r="30" spans="1:9" ht="12.75">
      <c r="A30" s="99" t="s">
        <v>42</v>
      </c>
      <c r="B30" s="88">
        <v>25753</v>
      </c>
      <c r="C30" s="93"/>
      <c r="D30" s="94"/>
      <c r="E30" s="95"/>
      <c r="F30" s="36">
        <f t="shared" si="2"/>
        <v>0</v>
      </c>
      <c r="G30" s="77"/>
      <c r="H30" s="11"/>
      <c r="I30" s="12"/>
    </row>
    <row r="31" spans="1:9" ht="12.75">
      <c r="A31" s="10" t="s">
        <v>12</v>
      </c>
      <c r="B31" s="48">
        <f>SUM(B28:B30)</f>
        <v>25753</v>
      </c>
      <c r="C31" s="48">
        <f aca="true" t="shared" si="4" ref="C31:E31">SUM(C28:C30)</f>
        <v>0</v>
      </c>
      <c r="D31" s="48">
        <f t="shared" si="4"/>
        <v>0</v>
      </c>
      <c r="E31" s="48">
        <f t="shared" si="4"/>
        <v>0</v>
      </c>
      <c r="F31" s="50">
        <f t="shared" si="2"/>
        <v>0</v>
      </c>
      <c r="G31" s="16"/>
      <c r="H31" s="11"/>
      <c r="I31" s="12"/>
    </row>
    <row r="32" spans="1:102" s="19" customFormat="1" ht="12.75">
      <c r="A32" s="56" t="s">
        <v>13</v>
      </c>
      <c r="B32" s="47">
        <f>B8+B19+B26+B31</f>
        <v>3050203.1433850676</v>
      </c>
      <c r="C32" s="47">
        <f>C8+C19+C26+C31</f>
        <v>2571845.9855310917</v>
      </c>
      <c r="D32" s="47">
        <f>D8+D19+D26+D31</f>
        <v>2783875.3228622004</v>
      </c>
      <c r="E32" s="47">
        <f>E8+E19+E26+E31</f>
        <v>2653007.3228622004</v>
      </c>
      <c r="F32" s="47">
        <f>F8+F19+F26+F31</f>
        <v>81161.33733110875</v>
      </c>
      <c r="G32" s="17"/>
      <c r="H32" s="11"/>
      <c r="I32" s="11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</row>
    <row r="33" spans="1:9" ht="12.75">
      <c r="A33" s="10" t="s">
        <v>14</v>
      </c>
      <c r="B33" s="31"/>
      <c r="C33" s="32"/>
      <c r="D33" s="32"/>
      <c r="E33" s="38"/>
      <c r="F33" s="39"/>
      <c r="G33" s="20"/>
      <c r="H33" s="21"/>
      <c r="I33" s="12"/>
    </row>
    <row r="34" spans="1:9" ht="12.75">
      <c r="A34" s="14" t="s">
        <v>32</v>
      </c>
      <c r="B34" s="89">
        <v>-694277</v>
      </c>
      <c r="C34" s="89">
        <v>-292739</v>
      </c>
      <c r="D34" s="94"/>
      <c r="E34" s="96"/>
      <c r="F34" s="31">
        <f>+E34-C34</f>
        <v>292739</v>
      </c>
      <c r="G34" s="20" t="s">
        <v>53</v>
      </c>
      <c r="H34" s="21"/>
      <c r="I34" s="12"/>
    </row>
    <row r="35" spans="1:9" s="59" customFormat="1" ht="15">
      <c r="A35" s="10" t="s">
        <v>15</v>
      </c>
      <c r="B35" s="64">
        <f>SUM(B33:B34)</f>
        <v>-694277</v>
      </c>
      <c r="C35" s="65">
        <f>SUM(C33:C34)</f>
        <v>-292739</v>
      </c>
      <c r="D35" s="65">
        <f>SUM(D33:D34)</f>
        <v>0</v>
      </c>
      <c r="E35" s="66">
        <f>SUM(E33:E34)</f>
        <v>0</v>
      </c>
      <c r="F35" s="67">
        <f>SUM(F33:F34)</f>
        <v>292739</v>
      </c>
      <c r="G35" s="68"/>
      <c r="H35" s="69"/>
      <c r="I35" s="63"/>
    </row>
    <row r="36" spans="1:9" s="59" customFormat="1" ht="15">
      <c r="A36" s="56" t="s">
        <v>16</v>
      </c>
      <c r="B36" s="60">
        <f>+B32+B35</f>
        <v>2355926.1433850676</v>
      </c>
      <c r="C36" s="43">
        <f>+C32+C35</f>
        <v>2279106.9855310917</v>
      </c>
      <c r="D36" s="43">
        <f>+D32+D35</f>
        <v>2783875.3228622004</v>
      </c>
      <c r="E36" s="43">
        <f>+E32+E35</f>
        <v>2653007.3228622004</v>
      </c>
      <c r="F36" s="70">
        <f>E36-C36</f>
        <v>373900.33733110875</v>
      </c>
      <c r="G36" s="76"/>
      <c r="H36" s="62"/>
      <c r="I36" s="63"/>
    </row>
    <row r="37" spans="1:9" ht="18.5" thickBot="1">
      <c r="A37" s="22" t="s">
        <v>46</v>
      </c>
      <c r="B37" s="90">
        <v>2908402.5827841475</v>
      </c>
      <c r="C37" s="92">
        <f>(C19+401538)*0.06</f>
        <v>2765649.730768628</v>
      </c>
      <c r="D37" s="43">
        <v>2765649.730768628</v>
      </c>
      <c r="E37" s="43">
        <v>2765649.730768628</v>
      </c>
      <c r="F37" s="44">
        <f>E37-D37</f>
        <v>0</v>
      </c>
      <c r="G37" s="17"/>
      <c r="H37" s="23"/>
      <c r="I37" s="12"/>
    </row>
    <row r="38" spans="1:8" ht="13.5" customHeight="1">
      <c r="A38" s="24" t="s">
        <v>17</v>
      </c>
      <c r="B38" s="72"/>
      <c r="C38" s="73"/>
      <c r="D38" s="72"/>
      <c r="E38" s="72"/>
      <c r="F38" s="13"/>
      <c r="G38" s="72"/>
      <c r="H38" s="72"/>
    </row>
    <row r="39" spans="1:7" ht="12.75">
      <c r="A39" s="26" t="s">
        <v>47</v>
      </c>
      <c r="B39" s="27"/>
      <c r="C39" s="28"/>
      <c r="D39" s="27"/>
      <c r="E39" s="25"/>
      <c r="F39" s="25"/>
      <c r="G39" s="27"/>
    </row>
    <row r="40" spans="1:7" ht="12.75">
      <c r="A40" s="26" t="s">
        <v>50</v>
      </c>
      <c r="B40" s="55"/>
      <c r="C40" s="54"/>
      <c r="D40" s="55"/>
      <c r="E40" s="55"/>
      <c r="F40" s="78"/>
      <c r="G40" s="27"/>
    </row>
    <row r="41" spans="1:7" ht="12.75">
      <c r="A41" s="49" t="s">
        <v>27</v>
      </c>
      <c r="B41" s="55"/>
      <c r="C41" s="54"/>
      <c r="D41" s="55"/>
      <c r="E41" s="55"/>
      <c r="F41" s="55"/>
      <c r="G41" s="27"/>
    </row>
    <row r="42" spans="1:7" ht="12.75">
      <c r="A42" s="49" t="s">
        <v>28</v>
      </c>
      <c r="B42" s="55"/>
      <c r="C42" s="54"/>
      <c r="D42" s="55"/>
      <c r="E42" s="55"/>
      <c r="F42" s="55"/>
      <c r="G42" s="27"/>
    </row>
    <row r="43" spans="1:7" ht="12.75">
      <c r="A43" s="49" t="s">
        <v>55</v>
      </c>
      <c r="B43" s="55"/>
      <c r="C43" s="54"/>
      <c r="D43" s="55"/>
      <c r="E43" s="55"/>
      <c r="F43" s="55"/>
      <c r="G43" s="27"/>
    </row>
    <row r="44" spans="1:7" ht="12.75">
      <c r="A44" s="49"/>
      <c r="B44" s="55"/>
      <c r="C44" s="54"/>
      <c r="D44" s="55"/>
      <c r="E44" s="55"/>
      <c r="F44" s="55"/>
      <c r="G44" s="27"/>
    </row>
    <row r="45" spans="1:7" ht="12.75">
      <c r="A45" s="49"/>
      <c r="B45" s="55"/>
      <c r="C45" s="54"/>
      <c r="D45" s="55"/>
      <c r="E45" s="55"/>
      <c r="F45" s="55"/>
      <c r="G45" s="27"/>
    </row>
    <row r="46" spans="1:7" ht="12.75">
      <c r="A46" s="49"/>
      <c r="B46" s="55"/>
      <c r="C46" s="54"/>
      <c r="D46" s="55"/>
      <c r="E46" s="55"/>
      <c r="F46" s="55"/>
      <c r="G46" s="27"/>
    </row>
    <row r="47" spans="1:7" ht="12.75">
      <c r="A47" s="49"/>
      <c r="B47" s="55"/>
      <c r="C47" s="54"/>
      <c r="D47" s="55"/>
      <c r="E47" s="55"/>
      <c r="F47" s="55"/>
      <c r="G47" s="27"/>
    </row>
    <row r="48" ht="12.75">
      <c r="A48" s="49"/>
    </row>
  </sheetData>
  <mergeCells count="1">
    <mergeCell ref="A2:G2"/>
  </mergeCells>
  <printOptions/>
  <pageMargins left="0.38" right="0.19" top="0.3" bottom="0.43" header="0.24" footer="0.24"/>
  <pageSetup fitToHeight="1" fitToWidth="1" horizontalDpi="600" verticalDpi="600" orientation="landscape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carnevn</dc:creator>
  <cp:keywords/>
  <dc:description/>
  <cp:lastModifiedBy>walshj</cp:lastModifiedBy>
  <cp:lastPrinted>2012-04-14T23:20:04Z</cp:lastPrinted>
  <dcterms:created xsi:type="dcterms:W3CDTF">2008-02-07T20:03:51Z</dcterms:created>
  <dcterms:modified xsi:type="dcterms:W3CDTF">2012-04-17T00:43:42Z</dcterms:modified>
  <cp:category/>
  <cp:version/>
  <cp:contentType/>
  <cp:contentStatus/>
</cp:coreProperties>
</file>